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<sst xmlns="http://schemas.openxmlformats.org/spreadsheetml/2006/main" count="365" uniqueCount="213">
  <si>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</si>
  <si>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</si>
  <si>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</si>
  <si>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</si>
  <si>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</si>
  <si>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</si>
  <si>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</si>
  <si>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</si>
  <si>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</si>
  <si>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</si>
  <si>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</si>
  <si>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</si>
  <si>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</si>
  <si>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</si>
  <si>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</si>
  <si>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</si>
  <si>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</si>
  <si>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</si>
  <si>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</si>
  <si>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</si>
  <si>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</si>
  <si>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</si>
  <si>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</si>
  <si>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</si>
  <si>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</si>
  <si>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</si>
  <si>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</si>
  <si>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</si>
  <si>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</si>
  <si>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</si>
  <si>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Poznámka:</t>
  </si>
  <si>
    <t>Kód</t>
  </si>
  <si>
    <t>34</t>
  </si>
  <si>
    <t>342264101R00</t>
  </si>
  <si>
    <t>340237212RT2</t>
  </si>
  <si>
    <t>342263410R00</t>
  </si>
  <si>
    <t>346481111RT2</t>
  </si>
  <si>
    <t>41</t>
  </si>
  <si>
    <t>416020111R00</t>
  </si>
  <si>
    <t>61</t>
  </si>
  <si>
    <t>612423731R00</t>
  </si>
  <si>
    <t>725</t>
  </si>
  <si>
    <t>725110811R00</t>
  </si>
  <si>
    <t>784</t>
  </si>
  <si>
    <t>784111101R00</t>
  </si>
  <si>
    <t>784165212R00</t>
  </si>
  <si>
    <t>90</t>
  </si>
  <si>
    <t>900      R01</t>
  </si>
  <si>
    <t>94</t>
  </si>
  <si>
    <t>941955001R00</t>
  </si>
  <si>
    <t>95</t>
  </si>
  <si>
    <t>952902110R00</t>
  </si>
  <si>
    <t>96</t>
  </si>
  <si>
    <t>963016111R00</t>
  </si>
  <si>
    <t>97</t>
  </si>
  <si>
    <t>972054231R00</t>
  </si>
  <si>
    <t>971033341R00</t>
  </si>
  <si>
    <t>971042341R00</t>
  </si>
  <si>
    <t>971033331R00</t>
  </si>
  <si>
    <t>974031157R00</t>
  </si>
  <si>
    <t>H</t>
  </si>
  <si>
    <t>979011221R00</t>
  </si>
  <si>
    <t>979990101R00</t>
  </si>
  <si>
    <t>23170134</t>
  </si>
  <si>
    <t>28349014</t>
  </si>
  <si>
    <t>28349015</t>
  </si>
  <si>
    <t>Rekonstrukce rozvodů ZTI</t>
  </si>
  <si>
    <t>Montáž cirkulačního potrubí teplé vody</t>
  </si>
  <si>
    <t>DPS Bílokostelecká, Chrastava</t>
  </si>
  <si>
    <t>Zkrácený popis</t>
  </si>
  <si>
    <t>Rozměry</t>
  </si>
  <si>
    <t>Stěny a příčky</t>
  </si>
  <si>
    <t>Osazení reviz. dvířek do SDK podhledu, do 0,25 m2</t>
  </si>
  <si>
    <t>Zazdívka otvorů vč.začištění</t>
  </si>
  <si>
    <t>Osazení revizních dvířek</t>
  </si>
  <si>
    <t>Zaplentování poškozeného zdiva</t>
  </si>
  <si>
    <t>Stropy a stropní konstrukce (pro pozemní stavby)</t>
  </si>
  <si>
    <t>Podhledy SDK, 1x deska RB 12,5 mm, bez konstrukce</t>
  </si>
  <si>
    <t>Úprava povrchů vnitřní</t>
  </si>
  <si>
    <t>Omítka rýh stěn MV o šířce nad 30 cm, štuková</t>
  </si>
  <si>
    <t>Zařizovací předměty</t>
  </si>
  <si>
    <t>D + M záchodových mís ( + nové šrouby)</t>
  </si>
  <si>
    <t>Malby</t>
  </si>
  <si>
    <t>Penetrace podkladu nátěrem Standard V1307 1 x</t>
  </si>
  <si>
    <t>Malba  bílá, bez penetr. 2x</t>
  </si>
  <si>
    <t>Hodinové zúčtovací sazby (HZS)</t>
  </si>
  <si>
    <t>HZS- nahodilé práce (např. opravy porušených rozvodů)</t>
  </si>
  <si>
    <t>Lešení a stavební výtahy</t>
  </si>
  <si>
    <t>Lešení lehké pomocné, mobilní</t>
  </si>
  <si>
    <t>Různé dokončovací konstrukce a práce na pozemních stavbách</t>
  </si>
  <si>
    <t>Čištění zametáním v místnostech a chodbách</t>
  </si>
  <si>
    <t>Bourání konstrukcí</t>
  </si>
  <si>
    <t>DMTZ podhledu SDK, , 1xoplášť.12,5 mm</t>
  </si>
  <si>
    <t>Prorážení otvorů a ostatní bourací práce</t>
  </si>
  <si>
    <t>Vrtání otv. stropy D= 75 mm v šactách</t>
  </si>
  <si>
    <t>Vybourání otv. zeď cihel.do 30 cm tl.,pl. do 1 m2</t>
  </si>
  <si>
    <t>Vyvrtání otvorů stěna, do tl.30cm , D=75 mm</t>
  </si>
  <si>
    <t>Vybourání otv. zeď  - pomocné u podlahy 20x20 cm</t>
  </si>
  <si>
    <t>Vysekání rýh ve zdi 10 x 30 cm (přízemí-sloup)</t>
  </si>
  <si>
    <t>Přesuny sutí</t>
  </si>
  <si>
    <t>Svislá doprava suti a vybour. hmot  nošením</t>
  </si>
  <si>
    <t>Poplatek za skládku suti - včetně dopravy</t>
  </si>
  <si>
    <t>Ostatní materiál</t>
  </si>
  <si>
    <t>Protipožární pěna ( např. DEN BRAVEN)</t>
  </si>
  <si>
    <t>Dvířka revizní  300x300 mm,podhled</t>
  </si>
  <si>
    <t>Dvířka revizní plná SI 3040 rozměr 300x400 mm</t>
  </si>
  <si>
    <t>Doba výstavby:</t>
  </si>
  <si>
    <t>Začátek výstavby:</t>
  </si>
  <si>
    <t>Konec výstavby:</t>
  </si>
  <si>
    <t>Zpracováno dne:</t>
  </si>
  <si>
    <t>M.j.</t>
  </si>
  <si>
    <t>kus</t>
  </si>
  <si>
    <t>m2</t>
  </si>
  <si>
    <t>soubor</t>
  </si>
  <si>
    <t>h</t>
  </si>
  <si>
    <t>m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</si>
  <si>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</si>
  <si>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</si>
  <si>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</si>
  <si>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</si>
  <si>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</si>
  <si>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</si>
  <si>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</si>
  <si>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</si>
  <si>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</si>
  <si>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</si>
  <si>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</si>
  <si>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</si>
  <si>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MBD Chrastava</t>
  </si>
  <si>
    <t>Pavel Beran</t>
  </si>
  <si>
    <t>Celkem</t>
  </si>
  <si>
    <t>Hmotnost (t)</t>
  </si>
  <si>
    <t>Cenová</t>
  </si>
  <si>
    <t>soustava</t>
  </si>
  <si>
    <t>RTS II / 2013</t>
  </si>
  <si>
    <t>RTS I / 2013</t>
  </si>
  <si>
    <t>RTS II / 2015</t>
  </si>
  <si>
    <t>0</t>
  </si>
  <si>
    <t>Přesuny</t>
  </si>
  <si>
    <t>Typ skupiny</t>
  </si>
  <si>
    <t>HS</t>
  </si>
  <si>
    <t>PS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</si>
  <si>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</si>
  <si>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</si>
  <si>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</si>
  <si>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</si>
  <si>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</si>
  <si>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</si>
  <si>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</si>
  <si>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</si>
  <si>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34_</t>
  </si>
  <si>
    <t>41_</t>
  </si>
  <si>
    <t>61_</t>
  </si>
  <si>
    <t>725_</t>
  </si>
  <si>
    <t>784_</t>
  </si>
  <si>
    <t>90_</t>
  </si>
  <si>
    <t>94_</t>
  </si>
  <si>
    <t>95_</t>
  </si>
  <si>
    <t>96_</t>
  </si>
  <si>
    <t>97_</t>
  </si>
  <si>
    <t>H_</t>
  </si>
  <si>
    <t>Z99999_</t>
  </si>
  <si>
    <t>3_</t>
  </si>
  <si>
    <t>4_</t>
  </si>
  <si>
    <t>6_</t>
  </si>
  <si>
    <t>72_</t>
  </si>
  <si>
    <t>78_</t>
  </si>
  <si>
    <t>9_</t>
  </si>
  <si>
    <t>_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</si>
  <si>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</si>
  <si>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</si>
  <si>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</si>
  <si>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</si>
  <si>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</si>
  <si>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</si>
  <si>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</si>
  <si>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</si>
  <si>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</si>
  <si>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</si>
  <si>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</si>
  <si>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</si>
  <si>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</si>
  <si>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</si>
  <si>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</si>
  <si>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</si>
  <si>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</si>
  <si>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</si>
  <si>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</si>
  <si>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za provozu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</si>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</sst>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0" applyNumberFormat="0" applyBorder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2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0" fillId="34" borderId="26" xfId="0" applyNumberFormat="1" applyFont="1" applyFill="1" applyBorder="1" applyAlignment="1" applyProtection="1">
      <alignment horizontal="center" vertical="center"/>
      <protection/>
    </xf>
    <xf numFmtId="49" fontId="11" fillId="0" borderId="27" xfId="0" applyNumberFormat="1" applyFont="1" applyFill="1" applyBorder="1" applyAlignment="1" applyProtection="1">
      <alignment horizontal="left" vertical="center"/>
      <protection/>
    </xf>
    <xf numFmtId="49" fontId="1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2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2" fillId="0" borderId="26" xfId="0" applyNumberFormat="1" applyFont="1" applyFill="1" applyBorder="1" applyAlignment="1" applyProtection="1">
      <alignment horizontal="right" vertical="center"/>
      <protection/>
    </xf>
    <xf numFmtId="49" fontId="12" fillId="0" borderId="26" xfId="0" applyNumberFormat="1" applyFont="1" applyFill="1" applyBorder="1" applyAlignment="1" applyProtection="1">
      <alignment horizontal="right"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1" fillId="34" borderId="35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49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49" fontId="9" fillId="0" borderId="44" xfId="0" applyNumberFormat="1" applyFont="1" applyFill="1" applyBorder="1" applyAlignment="1" applyProtection="1">
      <alignment horizontal="center" vertical="center"/>
      <protection/>
    </xf>
    <xf numFmtId="0" fontId="9" fillId="0" borderId="44" xfId="0" applyNumberFormat="1" applyFont="1" applyFill="1" applyBorder="1" applyAlignment="1" applyProtection="1">
      <alignment horizontal="center" vertical="center"/>
      <protection/>
    </xf>
    <xf numFmtId="49" fontId="13" fillId="0" borderId="34" xfId="0" applyNumberFormat="1" applyFont="1" applyFill="1" applyBorder="1" applyAlignment="1" applyProtection="1">
      <alignment horizontal="left" vertical="center"/>
      <protection/>
    </xf>
    <xf numFmtId="0" fontId="13" fillId="0" borderId="35" xfId="0" applyNumberFormat="1" applyFont="1" applyFill="1" applyBorder="1" applyAlignment="1" applyProtection="1">
      <alignment horizontal="left" vertical="center"/>
      <protection/>
    </xf>
    <xf numFmtId="49" fontId="12" fillId="0" borderId="34" xfId="0" applyNumberFormat="1" applyFont="1" applyFill="1" applyBorder="1" applyAlignment="1" applyProtection="1">
      <alignment horizontal="left" vertical="center"/>
      <protection/>
    </xf>
    <xf numFmtId="0" fontId="12" fillId="0" borderId="35" xfId="0" applyNumberFormat="1" applyFont="1" applyFill="1" applyBorder="1" applyAlignment="1" applyProtection="1">
      <alignment horizontal="left" vertical="center"/>
      <protection/>
    </xf>
    <xf numFmtId="49" fontId="11" fillId="0" borderId="34" xfId="0" applyNumberFormat="1" applyFont="1" applyFill="1" applyBorder="1" applyAlignment="1" applyProtection="1">
      <alignment horizontal="left" vertical="center"/>
      <protection/>
    </xf>
    <xf numFmtId="0" fontId="11" fillId="0" borderId="35" xfId="0" applyNumberFormat="1" applyFont="1" applyFill="1" applyBorder="1" applyAlignment="1" applyProtection="1">
      <alignment horizontal="left" vertical="center"/>
      <protection/>
    </xf>
    <xf numFmtId="49" fontId="11" fillId="34" borderId="34" xfId="0" applyNumberFormat="1" applyFont="1" applyFill="1" applyBorder="1" applyAlignment="1" applyProtection="1">
      <alignment horizontal="left" vertical="center"/>
      <protection/>
    </xf>
    <xf numFmtId="0" fontId="11" fillId="34" borderId="44" xfId="0" applyNumberFormat="1" applyFont="1" applyFill="1" applyBorder="1" applyAlignment="1" applyProtection="1">
      <alignment horizontal="left" vertical="center"/>
      <protection/>
    </xf>
    <xf numFmtId="49" fontId="12" fillId="0" borderId="45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46" xfId="0" applyNumberFormat="1" applyFont="1" applyFill="1" applyBorder="1" applyAlignment="1" applyProtection="1">
      <alignment horizontal="left" vertical="center"/>
      <protection/>
    </xf>
    <xf numFmtId="49" fontId="12" fillId="0" borderId="25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47" xfId="0" applyNumberFormat="1" applyFont="1" applyFill="1" applyBorder="1" applyAlignment="1" applyProtection="1">
      <alignment horizontal="left" vertical="center"/>
      <protection/>
    </xf>
    <xf numFmtId="49" fontId="12" fillId="0" borderId="48" xfId="0" applyNumberFormat="1" applyFont="1" applyFill="1" applyBorder="1" applyAlignment="1" applyProtection="1">
      <alignment horizontal="left" vertical="center"/>
      <protection/>
    </xf>
    <xf numFmtId="0" fontId="12" fillId="0" borderId="38" xfId="0" applyNumberFormat="1" applyFont="1" applyFill="1" applyBorder="1" applyAlignment="1" applyProtection="1">
      <alignment horizontal="left" vertical="center"/>
      <protection/>
    </xf>
    <xf numFmtId="0" fontId="12" fillId="0" borderId="49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666750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9"/>
  <sheetViews>
    <sheetView zoomScalePageLayoutView="0" workbookViewId="0" topLeftCell="A19">
      <selection activeCell="A1" sqref="A1:L1"/>
    </sheetView>
  </sheetViews>
  <sheetFormatPr defaultColWidth="11.57421875" defaultRowHeight="12.75"/>
  <cols>
    <col min="1" max="1" width="3.7109375" style="0" customWidth="1"/>
    <col min="2" max="2" width="13.28125" style="0" customWidth="1"/>
    <col min="3" max="3" width="46.57421875" style="0" customWidth="1"/>
    <col min="4" max="4" width="6.421875" style="0" customWidth="1"/>
    <col min="5" max="5" width="12.8515625" style="0" customWidth="1"/>
    <col min="6" max="6" width="12.00390625" style="0" customWidth="1"/>
    <col min="7" max="9" width="14.28125" style="0" customWidth="1"/>
    <col min="10" max="12" width="11.7109375" style="0" customWidth="1"/>
    <col min="13" max="13" width="11.57421875" style="0" customWidth="1"/>
    <col min="14" max="47" width="12.140625" style="0" hidden="1" customWidth="1"/>
  </cols>
  <sheetData>
    <row r="1" spans="1:12" ht="72.75" customHeight="1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3" ht="12.75">
      <c r="A2" s="59" t="s">
        <v>1</v>
      </c>
      <c r="B2" s="60"/>
      <c r="C2" s="63" t="s">
        <v>66</v>
      </c>
      <c r="D2" s="65" t="s">
        <v>106</v>
      </c>
      <c r="E2" s="60"/>
      <c r="F2" s="65"/>
      <c r="G2" s="60"/>
      <c r="H2" s="66" t="s">
        <v>123</v>
      </c>
      <c r="I2" s="66" t="s">
        <v>128</v>
      </c>
      <c r="J2" s="60"/>
      <c r="K2" s="60"/>
      <c r="L2" s="67"/>
      <c r="M2" s="31"/>
    </row>
    <row r="3" spans="1:13" ht="12.75">
      <c r="A3" s="61"/>
      <c r="B3" s="62"/>
      <c r="C3" s="64"/>
      <c r="D3" s="62"/>
      <c r="E3" s="62"/>
      <c r="F3" s="62"/>
      <c r="G3" s="62"/>
      <c r="H3" s="62"/>
      <c r="I3" s="62"/>
      <c r="J3" s="62"/>
      <c r="K3" s="62"/>
      <c r="L3" s="68"/>
      <c r="M3" s="31"/>
    </row>
    <row r="4" spans="1:13" ht="12.75">
      <c r="A4" s="69" t="s">
        <v>2</v>
      </c>
      <c r="B4" s="62"/>
      <c r="C4" s="70" t="s">
        <v>67</v>
      </c>
      <c r="D4" s="71" t="s">
        <v>107</v>
      </c>
      <c r="E4" s="62"/>
      <c r="F4" s="71" t="s">
        <v>6</v>
      </c>
      <c r="G4" s="62"/>
      <c r="H4" s="70" t="s">
        <v>124</v>
      </c>
      <c r="I4" s="70"/>
      <c r="J4" s="62"/>
      <c r="K4" s="62"/>
      <c r="L4" s="68"/>
      <c r="M4" s="31"/>
    </row>
    <row r="5" spans="1:13" ht="12.75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8"/>
      <c r="M5" s="31"/>
    </row>
    <row r="6" spans="1:13" ht="12.75">
      <c r="A6" s="69" t="s">
        <v>3</v>
      </c>
      <c r="B6" s="62"/>
      <c r="C6" s="70" t="s">
        <v>68</v>
      </c>
      <c r="D6" s="71" t="s">
        <v>108</v>
      </c>
      <c r="E6" s="62"/>
      <c r="F6" s="62"/>
      <c r="G6" s="62"/>
      <c r="H6" s="70" t="s">
        <v>125</v>
      </c>
      <c r="I6" s="70"/>
      <c r="J6" s="62"/>
      <c r="K6" s="62"/>
      <c r="L6" s="68"/>
      <c r="M6" s="31"/>
    </row>
    <row r="7" spans="1:13" ht="12.7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8"/>
      <c r="M7" s="31"/>
    </row>
    <row r="8" spans="1:13" ht="12.75">
      <c r="A8" s="69" t="s">
        <v>4</v>
      </c>
      <c r="B8" s="62"/>
      <c r="C8" s="70">
        <v>8011919</v>
      </c>
      <c r="D8" s="71" t="s">
        <v>109</v>
      </c>
      <c r="E8" s="62"/>
      <c r="F8" s="74">
        <v>41610</v>
      </c>
      <c r="G8" s="62"/>
      <c r="H8" s="70" t="s">
        <v>126</v>
      </c>
      <c r="I8" s="70" t="s">
        <v>129</v>
      </c>
      <c r="J8" s="62"/>
      <c r="K8" s="62"/>
      <c r="L8" s="68"/>
      <c r="M8" s="31"/>
    </row>
    <row r="9" spans="1:13" ht="12.75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5"/>
      <c r="M9" s="31"/>
    </row>
    <row r="10" spans="1:13" ht="12.75">
      <c r="A10" s="1" t="s">
        <v>5</v>
      </c>
      <c r="B10" s="10" t="s">
        <v>31</v>
      </c>
      <c r="C10" s="10" t="s">
        <v>69</v>
      </c>
      <c r="D10" s="10" t="s">
        <v>110</v>
      </c>
      <c r="E10" s="15" t="s">
        <v>117</v>
      </c>
      <c r="F10" s="19" t="s">
        <v>118</v>
      </c>
      <c r="G10" s="76" t="s">
        <v>120</v>
      </c>
      <c r="H10" s="77"/>
      <c r="I10" s="78"/>
      <c r="J10" s="76" t="s">
        <v>131</v>
      </c>
      <c r="K10" s="78"/>
      <c r="L10" s="26" t="s">
        <v>132</v>
      </c>
      <c r="M10" s="32"/>
    </row>
    <row r="11" spans="1:24" ht="12.75">
      <c r="A11" s="2" t="s">
        <v>6</v>
      </c>
      <c r="B11" s="11" t="s">
        <v>6</v>
      </c>
      <c r="C11" s="14" t="s">
        <v>70</v>
      </c>
      <c r="D11" s="11" t="s">
        <v>6</v>
      </c>
      <c r="E11" s="11" t="s">
        <v>6</v>
      </c>
      <c r="F11" s="20" t="s">
        <v>119</v>
      </c>
      <c r="G11" s="21" t="s">
        <v>121</v>
      </c>
      <c r="H11" s="22" t="s">
        <v>127</v>
      </c>
      <c r="I11" s="23" t="s">
        <v>130</v>
      </c>
      <c r="J11" s="21" t="s">
        <v>118</v>
      </c>
      <c r="K11" s="23" t="s">
        <v>130</v>
      </c>
      <c r="L11" s="27" t="s">
        <v>133</v>
      </c>
      <c r="M11" s="32"/>
      <c r="P11" s="25" t="s">
        <v>138</v>
      </c>
      <c r="Q11" s="25" t="s">
        <v>139</v>
      </c>
      <c r="R11" s="25" t="s">
        <v>143</v>
      </c>
      <c r="S11" s="25" t="s">
        <v>144</v>
      </c>
      <c r="T11" s="25" t="s">
        <v>145</v>
      </c>
      <c r="U11" s="25" t="s">
        <v>146</v>
      </c>
      <c r="V11" s="25" t="s">
        <v>147</v>
      </c>
      <c r="W11" s="25" t="s">
        <v>148</v>
      </c>
      <c r="X11" s="25" t="s">
        <v>149</v>
      </c>
    </row>
    <row r="12" spans="1:37" ht="12.75">
      <c r="A12" s="3"/>
      <c r="B12" s="12" t="s">
        <v>32</v>
      </c>
      <c r="C12" s="79" t="s">
        <v>71</v>
      </c>
      <c r="D12" s="80"/>
      <c r="E12" s="80"/>
      <c r="F12" s="80"/>
      <c r="G12" s="35">
        <f>SUM(G13:G16)</f>
        <v>0</v>
      </c>
      <c r="H12" s="35">
        <f>SUM(H13:H16)</f>
        <v>0</v>
      </c>
      <c r="I12" s="35">
        <f>G12+H12</f>
        <v>0</v>
      </c>
      <c r="J12" s="24"/>
      <c r="K12" s="35">
        <f>SUM(K13:K16)</f>
        <v>0.49172699999999997</v>
      </c>
      <c r="L12" s="24"/>
      <c r="P12" s="36">
        <f>IF(Q12="PR",I12,SUM(O13:O16))</f>
        <v>0</v>
      </c>
      <c r="Q12" s="25" t="s">
        <v>140</v>
      </c>
      <c r="R12" s="36">
        <f>IF(Q12="HS",G12,0)</f>
        <v>0</v>
      </c>
      <c r="S12" s="36">
        <f>IF(Q12="HS",H12-P12,0)</f>
        <v>0</v>
      </c>
      <c r="T12" s="36">
        <f>IF(Q12="PS",G12,0)</f>
        <v>0</v>
      </c>
      <c r="U12" s="36">
        <f>IF(Q12="PS",H12-P12,0)</f>
        <v>0</v>
      </c>
      <c r="V12" s="36">
        <f>IF(Q12="MP",G12,0)</f>
        <v>0</v>
      </c>
      <c r="W12" s="36">
        <f>IF(Q12="MP",H12-P12,0)</f>
        <v>0</v>
      </c>
      <c r="X12" s="36">
        <f>IF(Q12="OM",G12,0)</f>
        <v>0</v>
      </c>
      <c r="Y12" s="25"/>
      <c r="AI12" s="36">
        <f>SUM(Z13:Z16)</f>
        <v>0</v>
      </c>
      <c r="AJ12" s="36">
        <f>SUM(AA13:AA16)</f>
        <v>0</v>
      </c>
      <c r="AK12" s="36">
        <f>SUM(AB13:AB16)</f>
        <v>0</v>
      </c>
    </row>
    <row r="13" spans="1:43" ht="12.75">
      <c r="A13" s="4" t="s">
        <v>7</v>
      </c>
      <c r="B13" s="4" t="s">
        <v>33</v>
      </c>
      <c r="C13" s="4" t="s">
        <v>72</v>
      </c>
      <c r="D13" s="4" t="s">
        <v>111</v>
      </c>
      <c r="E13" s="16">
        <v>4</v>
      </c>
      <c r="F13" s="16">
        <v>0</v>
      </c>
      <c r="G13" s="16">
        <f>E13*AE13</f>
        <v>0</v>
      </c>
      <c r="H13" s="16">
        <f>I13-G13</f>
        <v>0</v>
      </c>
      <c r="I13" s="16">
        <f>E13*F13</f>
        <v>0</v>
      </c>
      <c r="J13" s="16">
        <v>0.00016</v>
      </c>
      <c r="K13" s="16">
        <f>E13*J13</f>
        <v>0.00064</v>
      </c>
      <c r="L13" s="28" t="s">
        <v>134</v>
      </c>
      <c r="N13" s="28" t="s">
        <v>7</v>
      </c>
      <c r="O13" s="16">
        <f>IF(N13="5",H13,0)</f>
        <v>0</v>
      </c>
      <c r="Z13" s="16">
        <f>IF(AD13=0,I13,0)</f>
        <v>0</v>
      </c>
      <c r="AA13" s="16">
        <f>IF(AD13=15,I13,0)</f>
        <v>0</v>
      </c>
      <c r="AB13" s="16">
        <f>IF(AD13=21,I13,0)</f>
        <v>0</v>
      </c>
      <c r="AD13" s="33">
        <v>15</v>
      </c>
      <c r="AE13" s="33">
        <f>F13*0.0127249022164276</f>
        <v>0</v>
      </c>
      <c r="AF13" s="33">
        <f>F13*(1-0.0127249022164276)</f>
        <v>0</v>
      </c>
      <c r="AM13" s="33">
        <f>E13*AE13</f>
        <v>0</v>
      </c>
      <c r="AN13" s="33">
        <f>E13*AF13</f>
        <v>0</v>
      </c>
      <c r="AO13" s="34" t="s">
        <v>150</v>
      </c>
      <c r="AP13" s="34" t="s">
        <v>162</v>
      </c>
      <c r="AQ13" s="25" t="s">
        <v>168</v>
      </c>
    </row>
    <row r="14" spans="1:43" ht="12.75">
      <c r="A14" s="4" t="s">
        <v>8</v>
      </c>
      <c r="B14" s="4" t="s">
        <v>34</v>
      </c>
      <c r="C14" s="4" t="s">
        <v>73</v>
      </c>
      <c r="D14" s="4" t="s">
        <v>111</v>
      </c>
      <c r="E14" s="16">
        <v>10</v>
      </c>
      <c r="F14" s="16">
        <v>0</v>
      </c>
      <c r="G14" s="16">
        <f>E14*AE14</f>
        <v>0</v>
      </c>
      <c r="H14" s="16">
        <f>I14-G14</f>
        <v>0</v>
      </c>
      <c r="I14" s="16">
        <f>E14*F14</f>
        <v>0</v>
      </c>
      <c r="J14" s="16">
        <v>0.04787</v>
      </c>
      <c r="K14" s="16">
        <f>E14*J14</f>
        <v>0.4787</v>
      </c>
      <c r="L14" s="28" t="s">
        <v>134</v>
      </c>
      <c r="N14" s="28" t="s">
        <v>7</v>
      </c>
      <c r="O14" s="16">
        <f>IF(N14="5",H14,0)</f>
        <v>0</v>
      </c>
      <c r="Z14" s="16">
        <f>IF(AD14=0,I14,0)</f>
        <v>0</v>
      </c>
      <c r="AA14" s="16">
        <f>IF(AD14=15,I14,0)</f>
        <v>0</v>
      </c>
      <c r="AB14" s="16">
        <f>IF(AD14=21,I14,0)</f>
        <v>0</v>
      </c>
      <c r="AD14" s="33">
        <v>15</v>
      </c>
      <c r="AE14" s="33">
        <f>F14*0.448211764705882</f>
        <v>0</v>
      </c>
      <c r="AF14" s="33">
        <f>F14*(1-0.448211764705882)</f>
        <v>0</v>
      </c>
      <c r="AM14" s="33">
        <f>E14*AE14</f>
        <v>0</v>
      </c>
      <c r="AN14" s="33">
        <f>E14*AF14</f>
        <v>0</v>
      </c>
      <c r="AO14" s="34" t="s">
        <v>150</v>
      </c>
      <c r="AP14" s="34" t="s">
        <v>162</v>
      </c>
      <c r="AQ14" s="25" t="s">
        <v>168</v>
      </c>
    </row>
    <row r="15" spans="1:43" ht="12.75">
      <c r="A15" s="4" t="s">
        <v>9</v>
      </c>
      <c r="B15" s="4" t="s">
        <v>35</v>
      </c>
      <c r="C15" s="4" t="s">
        <v>74</v>
      </c>
      <c r="D15" s="4" t="s">
        <v>111</v>
      </c>
      <c r="E15" s="16">
        <v>35</v>
      </c>
      <c r="F15" s="16">
        <v>0</v>
      </c>
      <c r="G15" s="16">
        <f>E15*AE15</f>
        <v>0</v>
      </c>
      <c r="H15" s="16">
        <f>I15-G15</f>
        <v>0</v>
      </c>
      <c r="I15" s="16">
        <f>E15*F15</f>
        <v>0</v>
      </c>
      <c r="J15" s="16">
        <v>0.00016</v>
      </c>
      <c r="K15" s="16">
        <f>E15*J15</f>
        <v>0.005600000000000001</v>
      </c>
      <c r="L15" s="28" t="s">
        <v>134</v>
      </c>
      <c r="N15" s="28" t="s">
        <v>7</v>
      </c>
      <c r="O15" s="16">
        <f>IF(N15="5",H15,0)</f>
        <v>0</v>
      </c>
      <c r="Z15" s="16">
        <f>IF(AD15=0,I15,0)</f>
        <v>0</v>
      </c>
      <c r="AA15" s="16">
        <f>IF(AD15=15,I15,0)</f>
        <v>0</v>
      </c>
      <c r="AB15" s="16">
        <f>IF(AD15=21,I15,0)</f>
        <v>0</v>
      </c>
      <c r="AD15" s="33">
        <v>15</v>
      </c>
      <c r="AE15" s="33">
        <f>F15*0.0167123287671233</f>
        <v>0</v>
      </c>
      <c r="AF15" s="33">
        <f>F15*(1-0.0167123287671233)</f>
        <v>0</v>
      </c>
      <c r="AM15" s="33">
        <f>E15*AE15</f>
        <v>0</v>
      </c>
      <c r="AN15" s="33">
        <f>E15*AF15</f>
        <v>0</v>
      </c>
      <c r="AO15" s="34" t="s">
        <v>150</v>
      </c>
      <c r="AP15" s="34" t="s">
        <v>162</v>
      </c>
      <c r="AQ15" s="25" t="s">
        <v>168</v>
      </c>
    </row>
    <row r="16" spans="1:43" ht="12.75">
      <c r="A16" s="4" t="s">
        <v>10</v>
      </c>
      <c r="B16" s="4" t="s">
        <v>36</v>
      </c>
      <c r="C16" s="4" t="s">
        <v>75</v>
      </c>
      <c r="D16" s="4" t="s">
        <v>112</v>
      </c>
      <c r="E16" s="16">
        <v>1.1</v>
      </c>
      <c r="F16" s="16">
        <v>0</v>
      </c>
      <c r="G16" s="16">
        <f>E16*AE16</f>
        <v>0</v>
      </c>
      <c r="H16" s="16">
        <f>I16-G16</f>
        <v>0</v>
      </c>
      <c r="I16" s="16">
        <f>E16*F16</f>
        <v>0</v>
      </c>
      <c r="J16" s="16">
        <v>0.00617</v>
      </c>
      <c r="K16" s="16">
        <f>E16*J16</f>
        <v>0.0067870000000000005</v>
      </c>
      <c r="L16" s="28" t="s">
        <v>135</v>
      </c>
      <c r="N16" s="28" t="s">
        <v>7</v>
      </c>
      <c r="O16" s="16">
        <f>IF(N16="5",H16,0)</f>
        <v>0</v>
      </c>
      <c r="Z16" s="16">
        <f>IF(AD16=0,I16,0)</f>
        <v>0</v>
      </c>
      <c r="AA16" s="16">
        <f>IF(AD16=15,I16,0)</f>
        <v>0</v>
      </c>
      <c r="AB16" s="16">
        <f>IF(AD16=21,I16,0)</f>
        <v>0</v>
      </c>
      <c r="AD16" s="33">
        <v>15</v>
      </c>
      <c r="AE16" s="33">
        <f>F16*0.180767123287671</f>
        <v>0</v>
      </c>
      <c r="AF16" s="33">
        <f>F16*(1-0.180767123287671)</f>
        <v>0</v>
      </c>
      <c r="AM16" s="33">
        <f>E16*AE16</f>
        <v>0</v>
      </c>
      <c r="AN16" s="33">
        <f>E16*AF16</f>
        <v>0</v>
      </c>
      <c r="AO16" s="34" t="s">
        <v>150</v>
      </c>
      <c r="AP16" s="34" t="s">
        <v>162</v>
      </c>
      <c r="AQ16" s="25" t="s">
        <v>168</v>
      </c>
    </row>
    <row r="17" spans="1:37" ht="12.75">
      <c r="A17" s="5"/>
      <c r="B17" s="13" t="s">
        <v>37</v>
      </c>
      <c r="C17" s="81" t="s">
        <v>76</v>
      </c>
      <c r="D17" s="82"/>
      <c r="E17" s="82"/>
      <c r="F17" s="82"/>
      <c r="G17" s="36">
        <f>SUM(G18:G18)</f>
        <v>0</v>
      </c>
      <c r="H17" s="36">
        <f>SUM(H18:H18)</f>
        <v>0</v>
      </c>
      <c r="I17" s="36">
        <f>G17+H17</f>
        <v>0</v>
      </c>
      <c r="J17" s="25"/>
      <c r="K17" s="36">
        <f>SUM(K18:K18)</f>
        <v>0.2464</v>
      </c>
      <c r="L17" s="25"/>
      <c r="P17" s="36">
        <f>IF(Q17="PR",I17,SUM(O18:O18))</f>
        <v>0</v>
      </c>
      <c r="Q17" s="25" t="s">
        <v>140</v>
      </c>
      <c r="R17" s="36">
        <f>IF(Q17="HS",G17,0)</f>
        <v>0</v>
      </c>
      <c r="S17" s="36">
        <f>IF(Q17="HS",H17-P17,0)</f>
        <v>0</v>
      </c>
      <c r="T17" s="36">
        <f>IF(Q17="PS",G17,0)</f>
        <v>0</v>
      </c>
      <c r="U17" s="36">
        <f>IF(Q17="PS",H17-P17,0)</f>
        <v>0</v>
      </c>
      <c r="V17" s="36">
        <f>IF(Q17="MP",G17,0)</f>
        <v>0</v>
      </c>
      <c r="W17" s="36">
        <f>IF(Q17="MP",H17-P17,0)</f>
        <v>0</v>
      </c>
      <c r="X17" s="36">
        <f>IF(Q17="OM",G17,0)</f>
        <v>0</v>
      </c>
      <c r="Y17" s="25"/>
      <c r="AI17" s="36">
        <f>SUM(Z18:Z18)</f>
        <v>0</v>
      </c>
      <c r="AJ17" s="36">
        <f>SUM(AA18:AA18)</f>
        <v>0</v>
      </c>
      <c r="AK17" s="36">
        <f>SUM(AB18:AB18)</f>
        <v>0</v>
      </c>
    </row>
    <row r="18" spans="1:43" ht="12.75">
      <c r="A18" s="4" t="s">
        <v>11</v>
      </c>
      <c r="B18" s="4" t="s">
        <v>38</v>
      </c>
      <c r="C18" s="4" t="s">
        <v>77</v>
      </c>
      <c r="D18" s="4" t="s">
        <v>112</v>
      </c>
      <c r="E18" s="16">
        <v>22</v>
      </c>
      <c r="F18" s="16">
        <v>0</v>
      </c>
      <c r="G18" s="16">
        <f>E18*AE18</f>
        <v>0</v>
      </c>
      <c r="H18" s="16">
        <f>I18-G18</f>
        <v>0</v>
      </c>
      <c r="I18" s="16">
        <f>E18*F18</f>
        <v>0</v>
      </c>
      <c r="J18" s="16">
        <v>0.0112</v>
      </c>
      <c r="K18" s="16">
        <f>E18*J18</f>
        <v>0.2464</v>
      </c>
      <c r="L18" s="28" t="s">
        <v>134</v>
      </c>
      <c r="N18" s="28" t="s">
        <v>7</v>
      </c>
      <c r="O18" s="16">
        <f>IF(N18="5",H18,0)</f>
        <v>0</v>
      </c>
      <c r="Z18" s="16">
        <f>IF(AD18=0,I18,0)</f>
        <v>0</v>
      </c>
      <c r="AA18" s="16">
        <f>IF(AD18=15,I18,0)</f>
        <v>0</v>
      </c>
      <c r="AB18" s="16">
        <f>IF(AD18=21,I18,0)</f>
        <v>0</v>
      </c>
      <c r="AD18" s="33">
        <v>15</v>
      </c>
      <c r="AE18" s="33">
        <f>F18*0.346020761245675</f>
        <v>0</v>
      </c>
      <c r="AF18" s="33">
        <f>F18*(1-0.346020761245675)</f>
        <v>0</v>
      </c>
      <c r="AM18" s="33">
        <f>E18*AE18</f>
        <v>0</v>
      </c>
      <c r="AN18" s="33">
        <f>E18*AF18</f>
        <v>0</v>
      </c>
      <c r="AO18" s="34" t="s">
        <v>151</v>
      </c>
      <c r="AP18" s="34" t="s">
        <v>163</v>
      </c>
      <c r="AQ18" s="25" t="s">
        <v>168</v>
      </c>
    </row>
    <row r="19" spans="1:37" ht="12.75">
      <c r="A19" s="5"/>
      <c r="B19" s="13" t="s">
        <v>39</v>
      </c>
      <c r="C19" s="81" t="s">
        <v>78</v>
      </c>
      <c r="D19" s="82"/>
      <c r="E19" s="82"/>
      <c r="F19" s="82"/>
      <c r="G19" s="36">
        <f>SUM(G20:G20)</f>
        <v>0</v>
      </c>
      <c r="H19" s="36">
        <f>SUM(H20:H20)</f>
        <v>0</v>
      </c>
      <c r="I19" s="36">
        <f>G19+H19</f>
        <v>0</v>
      </c>
      <c r="J19" s="25"/>
      <c r="K19" s="36">
        <f>SUM(K20:K20)</f>
        <v>0.064933</v>
      </c>
      <c r="L19" s="25"/>
      <c r="P19" s="36">
        <f>IF(Q19="PR",I19,SUM(O20:O20))</f>
        <v>0</v>
      </c>
      <c r="Q19" s="25" t="s">
        <v>140</v>
      </c>
      <c r="R19" s="36">
        <f>IF(Q19="HS",G19,0)</f>
        <v>0</v>
      </c>
      <c r="S19" s="36">
        <f>IF(Q19="HS",H19-P19,0)</f>
        <v>0</v>
      </c>
      <c r="T19" s="36">
        <f>IF(Q19="PS",G19,0)</f>
        <v>0</v>
      </c>
      <c r="U19" s="36">
        <f>IF(Q19="PS",H19-P19,0)</f>
        <v>0</v>
      </c>
      <c r="V19" s="36">
        <f>IF(Q19="MP",G19,0)</f>
        <v>0</v>
      </c>
      <c r="W19" s="36">
        <f>IF(Q19="MP",H19-P19,0)</f>
        <v>0</v>
      </c>
      <c r="X19" s="36">
        <f>IF(Q19="OM",G19,0)</f>
        <v>0</v>
      </c>
      <c r="Y19" s="25"/>
      <c r="AI19" s="36">
        <f>SUM(Z20:Z20)</f>
        <v>0</v>
      </c>
      <c r="AJ19" s="36">
        <f>SUM(AA20:AA20)</f>
        <v>0</v>
      </c>
      <c r="AK19" s="36">
        <f>SUM(AB20:AB20)</f>
        <v>0</v>
      </c>
    </row>
    <row r="20" spans="1:43" ht="12.75">
      <c r="A20" s="4" t="s">
        <v>12</v>
      </c>
      <c r="B20" s="4" t="s">
        <v>40</v>
      </c>
      <c r="C20" s="4" t="s">
        <v>79</v>
      </c>
      <c r="D20" s="4" t="s">
        <v>112</v>
      </c>
      <c r="E20" s="16">
        <v>1.1</v>
      </c>
      <c r="F20" s="16">
        <v>0</v>
      </c>
      <c r="G20" s="16">
        <f>E20*AE20</f>
        <v>0</v>
      </c>
      <c r="H20" s="16">
        <f>I20-G20</f>
        <v>0</v>
      </c>
      <c r="I20" s="16">
        <f>E20*F20</f>
        <v>0</v>
      </c>
      <c r="J20" s="16">
        <v>0.05903</v>
      </c>
      <c r="K20" s="16">
        <f>E20*J20</f>
        <v>0.064933</v>
      </c>
      <c r="L20" s="28" t="s">
        <v>134</v>
      </c>
      <c r="N20" s="28" t="s">
        <v>7</v>
      </c>
      <c r="O20" s="16">
        <f>IF(N20="5",H20,0)</f>
        <v>0</v>
      </c>
      <c r="Z20" s="16">
        <f>IF(AD20=0,I20,0)</f>
        <v>0</v>
      </c>
      <c r="AA20" s="16">
        <f>IF(AD20=15,I20,0)</f>
        <v>0</v>
      </c>
      <c r="AB20" s="16">
        <f>IF(AD20=21,I20,0)</f>
        <v>0</v>
      </c>
      <c r="AD20" s="33">
        <v>15</v>
      </c>
      <c r="AE20" s="33">
        <f>F20*0.159815762538383</f>
        <v>0</v>
      </c>
      <c r="AF20" s="33">
        <f>F20*(1-0.159815762538383)</f>
        <v>0</v>
      </c>
      <c r="AM20" s="33">
        <f>E20*AE20</f>
        <v>0</v>
      </c>
      <c r="AN20" s="33">
        <f>E20*AF20</f>
        <v>0</v>
      </c>
      <c r="AO20" s="34" t="s">
        <v>152</v>
      </c>
      <c r="AP20" s="34" t="s">
        <v>164</v>
      </c>
      <c r="AQ20" s="25" t="s">
        <v>168</v>
      </c>
    </row>
    <row r="21" spans="1:37" ht="12.75">
      <c r="A21" s="5"/>
      <c r="B21" s="13" t="s">
        <v>41</v>
      </c>
      <c r="C21" s="81" t="s">
        <v>80</v>
      </c>
      <c r="D21" s="82"/>
      <c r="E21" s="82"/>
      <c r="F21" s="82"/>
      <c r="G21" s="36">
        <f>SUM(G22:G22)</f>
        <v>0</v>
      </c>
      <c r="H21" s="36">
        <f>SUM(H22:H22)</f>
        <v>0</v>
      </c>
      <c r="I21" s="36">
        <f>G21+H21</f>
        <v>0</v>
      </c>
      <c r="J21" s="25"/>
      <c r="K21" s="36">
        <f>SUM(K22:K22)</f>
        <v>0.67655</v>
      </c>
      <c r="L21" s="25"/>
      <c r="P21" s="36">
        <f>IF(Q21="PR",I21,SUM(O22:O22))</f>
        <v>0</v>
      </c>
      <c r="Q21" s="25" t="s">
        <v>141</v>
      </c>
      <c r="R21" s="36">
        <f>IF(Q21="HS",G21,0)</f>
        <v>0</v>
      </c>
      <c r="S21" s="36">
        <f>IF(Q21="HS",H21-P21,0)</f>
        <v>0</v>
      </c>
      <c r="T21" s="36">
        <f>IF(Q21="PS",G21,0)</f>
        <v>0</v>
      </c>
      <c r="U21" s="36">
        <f>IF(Q21="PS",H21-P21,0)</f>
        <v>0</v>
      </c>
      <c r="V21" s="36">
        <f>IF(Q21="MP",G21,0)</f>
        <v>0</v>
      </c>
      <c r="W21" s="36">
        <f>IF(Q21="MP",H21-P21,0)</f>
        <v>0</v>
      </c>
      <c r="X21" s="36">
        <f>IF(Q21="OM",G21,0)</f>
        <v>0</v>
      </c>
      <c r="Y21" s="25"/>
      <c r="AI21" s="36">
        <f>SUM(Z22:Z22)</f>
        <v>0</v>
      </c>
      <c r="AJ21" s="36">
        <f>SUM(AA22:AA22)</f>
        <v>0</v>
      </c>
      <c r="AK21" s="36">
        <f>SUM(AB22:AB22)</f>
        <v>0</v>
      </c>
    </row>
    <row r="22" spans="1:43" ht="12.75">
      <c r="A22" s="4" t="s">
        <v>13</v>
      </c>
      <c r="B22" s="4" t="s">
        <v>42</v>
      </c>
      <c r="C22" s="4" t="s">
        <v>81</v>
      </c>
      <c r="D22" s="4" t="s">
        <v>113</v>
      </c>
      <c r="E22" s="16">
        <v>35</v>
      </c>
      <c r="F22" s="16">
        <v>0</v>
      </c>
      <c r="G22" s="16">
        <f>E22*AE22</f>
        <v>0</v>
      </c>
      <c r="H22" s="16">
        <f>I22-G22</f>
        <v>0</v>
      </c>
      <c r="I22" s="16">
        <f>E22*F22</f>
        <v>0</v>
      </c>
      <c r="J22" s="16">
        <v>0.01933</v>
      </c>
      <c r="K22" s="16">
        <f>E22*J22</f>
        <v>0.67655</v>
      </c>
      <c r="L22" s="28" t="s">
        <v>134</v>
      </c>
      <c r="N22" s="28" t="s">
        <v>7</v>
      </c>
      <c r="O22" s="16">
        <f>IF(N22="5",H22,0)</f>
        <v>0</v>
      </c>
      <c r="Z22" s="16">
        <f>IF(AD22=0,I22,0)</f>
        <v>0</v>
      </c>
      <c r="AA22" s="16">
        <f>IF(AD22=15,I22,0)</f>
        <v>0</v>
      </c>
      <c r="AB22" s="16">
        <f>IF(AD22=21,I22,0)</f>
        <v>0</v>
      </c>
      <c r="AD22" s="33">
        <v>15</v>
      </c>
      <c r="AE22" s="33">
        <f>F22*0</f>
        <v>0</v>
      </c>
      <c r="AF22" s="33">
        <f>F22*(1-0)</f>
        <v>0</v>
      </c>
      <c r="AM22" s="33">
        <f>E22*AE22</f>
        <v>0</v>
      </c>
      <c r="AN22" s="33">
        <f>E22*AF22</f>
        <v>0</v>
      </c>
      <c r="AO22" s="34" t="s">
        <v>153</v>
      </c>
      <c r="AP22" s="34" t="s">
        <v>165</v>
      </c>
      <c r="AQ22" s="25" t="s">
        <v>168</v>
      </c>
    </row>
    <row r="23" spans="1:37" ht="12.75">
      <c r="A23" s="5"/>
      <c r="B23" s="13" t="s">
        <v>43</v>
      </c>
      <c r="C23" s="81" t="s">
        <v>82</v>
      </c>
      <c r="D23" s="82"/>
      <c r="E23" s="82"/>
      <c r="F23" s="82"/>
      <c r="G23" s="36">
        <f>SUM(G24:G25)</f>
        <v>0</v>
      </c>
      <c r="H23" s="36">
        <f>SUM(H24:H25)</f>
        <v>0</v>
      </c>
      <c r="I23" s="36">
        <f>G23+H23</f>
        <v>0</v>
      </c>
      <c r="J23" s="25"/>
      <c r="K23" s="36">
        <f>SUM(K24:K25)</f>
        <v>0.02255</v>
      </c>
      <c r="L23" s="25"/>
      <c r="P23" s="36">
        <f>IF(Q23="PR",I23,SUM(O24:O25))</f>
        <v>0</v>
      </c>
      <c r="Q23" s="25" t="s">
        <v>141</v>
      </c>
      <c r="R23" s="36">
        <f>IF(Q23="HS",G23,0)</f>
        <v>0</v>
      </c>
      <c r="S23" s="36">
        <f>IF(Q23="HS",H23-P23,0)</f>
        <v>0</v>
      </c>
      <c r="T23" s="36">
        <f>IF(Q23="PS",G23,0)</f>
        <v>0</v>
      </c>
      <c r="U23" s="36">
        <f>IF(Q23="PS",H23-P23,0)</f>
        <v>0</v>
      </c>
      <c r="V23" s="36">
        <f>IF(Q23="MP",G23,0)</f>
        <v>0</v>
      </c>
      <c r="W23" s="36">
        <f>IF(Q23="MP",H23-P23,0)</f>
        <v>0</v>
      </c>
      <c r="X23" s="36">
        <f>IF(Q23="OM",G23,0)</f>
        <v>0</v>
      </c>
      <c r="Y23" s="25"/>
      <c r="AI23" s="36">
        <f>SUM(Z24:Z25)</f>
        <v>0</v>
      </c>
      <c r="AJ23" s="36">
        <f>SUM(AA24:AA25)</f>
        <v>0</v>
      </c>
      <c r="AK23" s="36">
        <f>SUM(AB24:AB25)</f>
        <v>0</v>
      </c>
    </row>
    <row r="24" spans="1:43" ht="12.75">
      <c r="A24" s="4" t="s">
        <v>14</v>
      </c>
      <c r="B24" s="4" t="s">
        <v>44</v>
      </c>
      <c r="C24" s="4" t="s">
        <v>83</v>
      </c>
      <c r="D24" s="4" t="s">
        <v>112</v>
      </c>
      <c r="E24" s="16">
        <v>55</v>
      </c>
      <c r="F24" s="16">
        <v>0</v>
      </c>
      <c r="G24" s="16">
        <f>E24*AE24</f>
        <v>0</v>
      </c>
      <c r="H24" s="16">
        <f>I24-G24</f>
        <v>0</v>
      </c>
      <c r="I24" s="16">
        <f>E24*F24</f>
        <v>0</v>
      </c>
      <c r="J24" s="16">
        <v>0.0002</v>
      </c>
      <c r="K24" s="16">
        <f>E24*J24</f>
        <v>0.011000000000000001</v>
      </c>
      <c r="L24" s="28" t="s">
        <v>134</v>
      </c>
      <c r="N24" s="28" t="s">
        <v>7</v>
      </c>
      <c r="O24" s="16">
        <f>IF(N24="5",H24,0)</f>
        <v>0</v>
      </c>
      <c r="Z24" s="16">
        <f>IF(AD24=0,I24,0)</f>
        <v>0</v>
      </c>
      <c r="AA24" s="16">
        <f>IF(AD24=15,I24,0)</f>
        <v>0</v>
      </c>
      <c r="AB24" s="16">
        <f>IF(AD24=21,I24,0)</f>
        <v>0</v>
      </c>
      <c r="AD24" s="33">
        <v>15</v>
      </c>
      <c r="AE24" s="33">
        <f>F24*0.470810810810811</f>
        <v>0</v>
      </c>
      <c r="AF24" s="33">
        <f>F24*(1-0.470810810810811)</f>
        <v>0</v>
      </c>
      <c r="AM24" s="33">
        <f>E24*AE24</f>
        <v>0</v>
      </c>
      <c r="AN24" s="33">
        <f>E24*AF24</f>
        <v>0</v>
      </c>
      <c r="AO24" s="34" t="s">
        <v>154</v>
      </c>
      <c r="AP24" s="34" t="s">
        <v>166</v>
      </c>
      <c r="AQ24" s="25" t="s">
        <v>168</v>
      </c>
    </row>
    <row r="25" spans="1:43" ht="12.75">
      <c r="A25" s="4" t="s">
        <v>15</v>
      </c>
      <c r="B25" s="4" t="s">
        <v>45</v>
      </c>
      <c r="C25" s="4" t="s">
        <v>84</v>
      </c>
      <c r="D25" s="4" t="s">
        <v>112</v>
      </c>
      <c r="E25" s="16">
        <v>55</v>
      </c>
      <c r="F25" s="16">
        <v>0</v>
      </c>
      <c r="G25" s="16">
        <f>E25*AE25</f>
        <v>0</v>
      </c>
      <c r="H25" s="16">
        <f>I25-G25</f>
        <v>0</v>
      </c>
      <c r="I25" s="16">
        <f>E25*F25</f>
        <v>0</v>
      </c>
      <c r="J25" s="16">
        <v>0.00021</v>
      </c>
      <c r="K25" s="16">
        <f>E25*J25</f>
        <v>0.011550000000000001</v>
      </c>
      <c r="L25" s="28" t="s">
        <v>134</v>
      </c>
      <c r="N25" s="28" t="s">
        <v>7</v>
      </c>
      <c r="O25" s="16">
        <f>IF(N25="5",H25,0)</f>
        <v>0</v>
      </c>
      <c r="Z25" s="16">
        <f>IF(AD25=0,I25,0)</f>
        <v>0</v>
      </c>
      <c r="AA25" s="16">
        <f>IF(AD25=15,I25,0)</f>
        <v>0</v>
      </c>
      <c r="AB25" s="16">
        <f>IF(AD25=21,I25,0)</f>
        <v>0</v>
      </c>
      <c r="AD25" s="33">
        <v>15</v>
      </c>
      <c r="AE25" s="33">
        <f>F25*0.096165191740413</f>
        <v>0</v>
      </c>
      <c r="AF25" s="33">
        <f>F25*(1-0.096165191740413)</f>
        <v>0</v>
      </c>
      <c r="AM25" s="33">
        <f>E25*AE25</f>
        <v>0</v>
      </c>
      <c r="AN25" s="33">
        <f>E25*AF25</f>
        <v>0</v>
      </c>
      <c r="AO25" s="34" t="s">
        <v>154</v>
      </c>
      <c r="AP25" s="34" t="s">
        <v>166</v>
      </c>
      <c r="AQ25" s="25" t="s">
        <v>168</v>
      </c>
    </row>
    <row r="26" spans="1:37" ht="12.75">
      <c r="A26" s="5"/>
      <c r="B26" s="13" t="s">
        <v>46</v>
      </c>
      <c r="C26" s="81" t="s">
        <v>85</v>
      </c>
      <c r="D26" s="82"/>
      <c r="E26" s="82"/>
      <c r="F26" s="82"/>
      <c r="G26" s="36">
        <f>SUM(G27:G27)</f>
        <v>0</v>
      </c>
      <c r="H26" s="36">
        <f>SUM(H27:H27)</f>
        <v>0</v>
      </c>
      <c r="I26" s="36">
        <f>G26+H26</f>
        <v>0</v>
      </c>
      <c r="J26" s="25"/>
      <c r="K26" s="36">
        <f>SUM(K27:K27)</f>
        <v>0</v>
      </c>
      <c r="L26" s="25"/>
      <c r="P26" s="36">
        <f>IF(Q26="PR",I26,SUM(O27:O27))</f>
        <v>0</v>
      </c>
      <c r="Q26" s="25" t="s">
        <v>140</v>
      </c>
      <c r="R26" s="36">
        <f>IF(Q26="HS",G26,0)</f>
        <v>0</v>
      </c>
      <c r="S26" s="36">
        <f>IF(Q26="HS",H26-P26,0)</f>
        <v>0</v>
      </c>
      <c r="T26" s="36">
        <f>IF(Q26="PS",G26,0)</f>
        <v>0</v>
      </c>
      <c r="U26" s="36">
        <f>IF(Q26="PS",H26-P26,0)</f>
        <v>0</v>
      </c>
      <c r="V26" s="36">
        <f>IF(Q26="MP",G26,0)</f>
        <v>0</v>
      </c>
      <c r="W26" s="36">
        <f>IF(Q26="MP",H26-P26,0)</f>
        <v>0</v>
      </c>
      <c r="X26" s="36">
        <f>IF(Q26="OM",G26,0)</f>
        <v>0</v>
      </c>
      <c r="Y26" s="25"/>
      <c r="AI26" s="36">
        <f>SUM(Z27:Z27)</f>
        <v>0</v>
      </c>
      <c r="AJ26" s="36">
        <f>SUM(AA27:AA27)</f>
        <v>0</v>
      </c>
      <c r="AK26" s="36">
        <f>SUM(AB27:AB27)</f>
        <v>0</v>
      </c>
    </row>
    <row r="27" spans="1:43" ht="12.75">
      <c r="A27" s="4" t="s">
        <v>16</v>
      </c>
      <c r="B27" s="4" t="s">
        <v>47</v>
      </c>
      <c r="C27" s="4" t="s">
        <v>86</v>
      </c>
      <c r="D27" s="4" t="s">
        <v>114</v>
      </c>
      <c r="E27" s="16">
        <v>30</v>
      </c>
      <c r="F27" s="16">
        <v>0</v>
      </c>
      <c r="G27" s="16">
        <f>E27*AE27</f>
        <v>0</v>
      </c>
      <c r="H27" s="16">
        <f>I27-G27</f>
        <v>0</v>
      </c>
      <c r="I27" s="16">
        <f>E27*F27</f>
        <v>0</v>
      </c>
      <c r="J27" s="16">
        <v>0</v>
      </c>
      <c r="K27" s="16">
        <f>E27*J27</f>
        <v>0</v>
      </c>
      <c r="L27" s="28" t="s">
        <v>134</v>
      </c>
      <c r="N27" s="28" t="s">
        <v>7</v>
      </c>
      <c r="O27" s="16">
        <f>IF(N27="5",H27,0)</f>
        <v>0</v>
      </c>
      <c r="Z27" s="16">
        <f>IF(AD27=0,I27,0)</f>
        <v>0</v>
      </c>
      <c r="AA27" s="16">
        <f>IF(AD27=15,I27,0)</f>
        <v>0</v>
      </c>
      <c r="AB27" s="16">
        <f>IF(AD27=21,I27,0)</f>
        <v>0</v>
      </c>
      <c r="AD27" s="33">
        <v>15</v>
      </c>
      <c r="AE27" s="33">
        <f>F27*0</f>
        <v>0</v>
      </c>
      <c r="AF27" s="33">
        <f>F27*(1-0)</f>
        <v>0</v>
      </c>
      <c r="AM27" s="33">
        <f>E27*AE27</f>
        <v>0</v>
      </c>
      <c r="AN27" s="33">
        <f>E27*AF27</f>
        <v>0</v>
      </c>
      <c r="AO27" s="34" t="s">
        <v>155</v>
      </c>
      <c r="AP27" s="34" t="s">
        <v>167</v>
      </c>
      <c r="AQ27" s="25" t="s">
        <v>168</v>
      </c>
    </row>
    <row r="28" spans="1:37" ht="12.75">
      <c r="A28" s="5"/>
      <c r="B28" s="13" t="s">
        <v>48</v>
      </c>
      <c r="C28" s="81" t="s">
        <v>87</v>
      </c>
      <c r="D28" s="82"/>
      <c r="E28" s="82"/>
      <c r="F28" s="82"/>
      <c r="G28" s="36">
        <f>SUM(G29:G29)</f>
        <v>0</v>
      </c>
      <c r="H28" s="36">
        <f>SUM(H29:H29)</f>
        <v>0</v>
      </c>
      <c r="I28" s="36">
        <f>G28+H28</f>
        <v>0</v>
      </c>
      <c r="J28" s="25"/>
      <c r="K28" s="36">
        <f>SUM(K29:K29)</f>
        <v>0.0968</v>
      </c>
      <c r="L28" s="25"/>
      <c r="P28" s="36">
        <f>IF(Q28="PR",I28,SUM(O29:O29))</f>
        <v>0</v>
      </c>
      <c r="Q28" s="25" t="s">
        <v>140</v>
      </c>
      <c r="R28" s="36">
        <f>IF(Q28="HS",G28,0)</f>
        <v>0</v>
      </c>
      <c r="S28" s="36">
        <f>IF(Q28="HS",H28-P28,0)</f>
        <v>0</v>
      </c>
      <c r="T28" s="36">
        <f>IF(Q28="PS",G28,0)</f>
        <v>0</v>
      </c>
      <c r="U28" s="36">
        <f>IF(Q28="PS",H28-P28,0)</f>
        <v>0</v>
      </c>
      <c r="V28" s="36">
        <f>IF(Q28="MP",G28,0)</f>
        <v>0</v>
      </c>
      <c r="W28" s="36">
        <f>IF(Q28="MP",H28-P28,0)</f>
        <v>0</v>
      </c>
      <c r="X28" s="36">
        <f>IF(Q28="OM",G28,0)</f>
        <v>0</v>
      </c>
      <c r="Y28" s="25"/>
      <c r="AI28" s="36">
        <f>SUM(Z29:Z29)</f>
        <v>0</v>
      </c>
      <c r="AJ28" s="36">
        <f>SUM(AA29:AA29)</f>
        <v>0</v>
      </c>
      <c r="AK28" s="36">
        <f>SUM(AB29:AB29)</f>
        <v>0</v>
      </c>
    </row>
    <row r="29" spans="1:43" ht="12.75">
      <c r="A29" s="4" t="s">
        <v>17</v>
      </c>
      <c r="B29" s="4" t="s">
        <v>49</v>
      </c>
      <c r="C29" s="4" t="s">
        <v>88</v>
      </c>
      <c r="D29" s="4" t="s">
        <v>112</v>
      </c>
      <c r="E29" s="16">
        <v>80</v>
      </c>
      <c r="F29" s="16">
        <v>0</v>
      </c>
      <c r="G29" s="16">
        <f>E29*AE29</f>
        <v>0</v>
      </c>
      <c r="H29" s="16">
        <f>I29-G29</f>
        <v>0</v>
      </c>
      <c r="I29" s="16">
        <f>E29*F29</f>
        <v>0</v>
      </c>
      <c r="J29" s="16">
        <v>0.00121</v>
      </c>
      <c r="K29" s="16">
        <f>E29*J29</f>
        <v>0.0968</v>
      </c>
      <c r="L29" s="28" t="s">
        <v>134</v>
      </c>
      <c r="N29" s="28" t="s">
        <v>7</v>
      </c>
      <c r="O29" s="16">
        <f>IF(N29="5",H29,0)</f>
        <v>0</v>
      </c>
      <c r="Z29" s="16">
        <f>IF(AD29=0,I29,0)</f>
        <v>0</v>
      </c>
      <c r="AA29" s="16">
        <f>IF(AD29=15,I29,0)</f>
        <v>0</v>
      </c>
      <c r="AB29" s="16">
        <f>IF(AD29=21,I29,0)</f>
        <v>0</v>
      </c>
      <c r="AD29" s="33">
        <v>15</v>
      </c>
      <c r="AE29" s="33">
        <f>F29*0.427814903543059</f>
        <v>0</v>
      </c>
      <c r="AF29" s="33">
        <f>F29*(1-0.427814903543059)</f>
        <v>0</v>
      </c>
      <c r="AM29" s="33">
        <f>E29*AE29</f>
        <v>0</v>
      </c>
      <c r="AN29" s="33">
        <f>E29*AF29</f>
        <v>0</v>
      </c>
      <c r="AO29" s="34" t="s">
        <v>156</v>
      </c>
      <c r="AP29" s="34" t="s">
        <v>167</v>
      </c>
      <c r="AQ29" s="25" t="s">
        <v>168</v>
      </c>
    </row>
    <row r="30" spans="1:37" ht="12.75">
      <c r="A30" s="5"/>
      <c r="B30" s="13" t="s">
        <v>50</v>
      </c>
      <c r="C30" s="81" t="s">
        <v>89</v>
      </c>
      <c r="D30" s="82"/>
      <c r="E30" s="82"/>
      <c r="F30" s="82"/>
      <c r="G30" s="36">
        <f>SUM(G31:G31)</f>
        <v>0</v>
      </c>
      <c r="H30" s="36">
        <f>SUM(H31:H31)</f>
        <v>0</v>
      </c>
      <c r="I30" s="36">
        <f>G30+H30</f>
        <v>0</v>
      </c>
      <c r="J30" s="25"/>
      <c r="K30" s="36">
        <f>SUM(K31:K31)</f>
        <v>0</v>
      </c>
      <c r="L30" s="25"/>
      <c r="P30" s="36">
        <f>IF(Q30="PR",I30,SUM(O31:O31))</f>
        <v>0</v>
      </c>
      <c r="Q30" s="25" t="s">
        <v>140</v>
      </c>
      <c r="R30" s="36">
        <f>IF(Q30="HS",G30,0)</f>
        <v>0</v>
      </c>
      <c r="S30" s="36">
        <f>IF(Q30="HS",H30-P30,0)</f>
        <v>0</v>
      </c>
      <c r="T30" s="36">
        <f>IF(Q30="PS",G30,0)</f>
        <v>0</v>
      </c>
      <c r="U30" s="36">
        <f>IF(Q30="PS",H30-P30,0)</f>
        <v>0</v>
      </c>
      <c r="V30" s="36">
        <f>IF(Q30="MP",G30,0)</f>
        <v>0</v>
      </c>
      <c r="W30" s="36">
        <f>IF(Q30="MP",H30-P30,0)</f>
        <v>0</v>
      </c>
      <c r="X30" s="36">
        <f>IF(Q30="OM",G30,0)</f>
        <v>0</v>
      </c>
      <c r="Y30" s="25"/>
      <c r="AI30" s="36">
        <f>SUM(Z31:Z31)</f>
        <v>0</v>
      </c>
      <c r="AJ30" s="36">
        <f>SUM(AA31:AA31)</f>
        <v>0</v>
      </c>
      <c r="AK30" s="36">
        <f>SUM(AB31:AB31)</f>
        <v>0</v>
      </c>
    </row>
    <row r="31" spans="1:43" ht="12.75">
      <c r="A31" s="4" t="s">
        <v>18</v>
      </c>
      <c r="B31" s="4" t="s">
        <v>51</v>
      </c>
      <c r="C31" s="4" t="s">
        <v>90</v>
      </c>
      <c r="D31" s="4" t="s">
        <v>112</v>
      </c>
      <c r="E31" s="16">
        <v>200</v>
      </c>
      <c r="F31" s="16">
        <v>0</v>
      </c>
      <c r="G31" s="16">
        <f>E31*AE31</f>
        <v>0</v>
      </c>
      <c r="H31" s="16">
        <f>I31-G31</f>
        <v>0</v>
      </c>
      <c r="I31" s="16">
        <f>E31*F31</f>
        <v>0</v>
      </c>
      <c r="J31" s="16">
        <v>0</v>
      </c>
      <c r="K31" s="16">
        <f>E31*J31</f>
        <v>0</v>
      </c>
      <c r="L31" s="28" t="s">
        <v>134</v>
      </c>
      <c r="N31" s="28" t="s">
        <v>7</v>
      </c>
      <c r="O31" s="16">
        <f>IF(N31="5",H31,0)</f>
        <v>0</v>
      </c>
      <c r="Z31" s="16">
        <f>IF(AD31=0,I31,0)</f>
        <v>0</v>
      </c>
      <c r="AA31" s="16">
        <f>IF(AD31=15,I31,0)</f>
        <v>0</v>
      </c>
      <c r="AB31" s="16">
        <f>IF(AD31=21,I31,0)</f>
        <v>0</v>
      </c>
      <c r="AD31" s="33">
        <v>15</v>
      </c>
      <c r="AE31" s="33">
        <f>F31*0</f>
        <v>0</v>
      </c>
      <c r="AF31" s="33">
        <f>F31*(1-0)</f>
        <v>0</v>
      </c>
      <c r="AM31" s="33">
        <f>E31*AE31</f>
        <v>0</v>
      </c>
      <c r="AN31" s="33">
        <f>E31*AF31</f>
        <v>0</v>
      </c>
      <c r="AO31" s="34" t="s">
        <v>157</v>
      </c>
      <c r="AP31" s="34" t="s">
        <v>167</v>
      </c>
      <c r="AQ31" s="25" t="s">
        <v>168</v>
      </c>
    </row>
    <row r="32" spans="1:37" ht="12.75">
      <c r="A32" s="5"/>
      <c r="B32" s="13" t="s">
        <v>52</v>
      </c>
      <c r="C32" s="81" t="s">
        <v>91</v>
      </c>
      <c r="D32" s="82"/>
      <c r="E32" s="82"/>
      <c r="F32" s="82"/>
      <c r="G32" s="36">
        <f>SUM(G33:G33)</f>
        <v>0</v>
      </c>
      <c r="H32" s="36">
        <f>SUM(H33:H33)</f>
        <v>0</v>
      </c>
      <c r="I32" s="36">
        <f>G32+H32</f>
        <v>0</v>
      </c>
      <c r="J32" s="25"/>
      <c r="K32" s="36">
        <f>SUM(K33:K33)</f>
        <v>0.00726</v>
      </c>
      <c r="L32" s="25"/>
      <c r="P32" s="36">
        <f>IF(Q32="PR",I32,SUM(O33:O33))</f>
        <v>0</v>
      </c>
      <c r="Q32" s="25" t="s">
        <v>140</v>
      </c>
      <c r="R32" s="36">
        <f>IF(Q32="HS",G32,0)</f>
        <v>0</v>
      </c>
      <c r="S32" s="36">
        <f>IF(Q32="HS",H32-P32,0)</f>
        <v>0</v>
      </c>
      <c r="T32" s="36">
        <f>IF(Q32="PS",G32,0)</f>
        <v>0</v>
      </c>
      <c r="U32" s="36">
        <f>IF(Q32="PS",H32-P32,0)</f>
        <v>0</v>
      </c>
      <c r="V32" s="36">
        <f>IF(Q32="MP",G32,0)</f>
        <v>0</v>
      </c>
      <c r="W32" s="36">
        <f>IF(Q32="MP",H32-P32,0)</f>
        <v>0</v>
      </c>
      <c r="X32" s="36">
        <f>IF(Q32="OM",G32,0)</f>
        <v>0</v>
      </c>
      <c r="Y32" s="25"/>
      <c r="AI32" s="36">
        <f>SUM(Z33:Z33)</f>
        <v>0</v>
      </c>
      <c r="AJ32" s="36">
        <f>SUM(AA33:AA33)</f>
        <v>0</v>
      </c>
      <c r="AK32" s="36">
        <f>SUM(AB33:AB33)</f>
        <v>0</v>
      </c>
    </row>
    <row r="33" spans="1:43" ht="12.75">
      <c r="A33" s="4" t="s">
        <v>19</v>
      </c>
      <c r="B33" s="4" t="s">
        <v>53</v>
      </c>
      <c r="C33" s="4" t="s">
        <v>92</v>
      </c>
      <c r="D33" s="4" t="s">
        <v>112</v>
      </c>
      <c r="E33" s="16">
        <v>22</v>
      </c>
      <c r="F33" s="16">
        <v>0</v>
      </c>
      <c r="G33" s="16">
        <f>E33*AE33</f>
        <v>0</v>
      </c>
      <c r="H33" s="16">
        <f>I33-G33</f>
        <v>0</v>
      </c>
      <c r="I33" s="16">
        <f>E33*F33</f>
        <v>0</v>
      </c>
      <c r="J33" s="16">
        <v>0.00033</v>
      </c>
      <c r="K33" s="16">
        <f>E33*J33</f>
        <v>0.00726</v>
      </c>
      <c r="L33" s="28" t="s">
        <v>134</v>
      </c>
      <c r="N33" s="28" t="s">
        <v>7</v>
      </c>
      <c r="O33" s="16">
        <f>IF(N33="5",H33,0)</f>
        <v>0</v>
      </c>
      <c r="Z33" s="16">
        <f>IF(AD33=0,I33,0)</f>
        <v>0</v>
      </c>
      <c r="AA33" s="16">
        <f>IF(AD33=15,I33,0)</f>
        <v>0</v>
      </c>
      <c r="AB33" s="16">
        <f>IF(AD33=21,I33,0)</f>
        <v>0</v>
      </c>
      <c r="AD33" s="33">
        <v>15</v>
      </c>
      <c r="AE33" s="33">
        <f>F33*0.0864930212111221</f>
        <v>0</v>
      </c>
      <c r="AF33" s="33">
        <f>F33*(1-0.0864930212111221)</f>
        <v>0</v>
      </c>
      <c r="AM33" s="33">
        <f>E33*AE33</f>
        <v>0</v>
      </c>
      <c r="AN33" s="33">
        <f>E33*AF33</f>
        <v>0</v>
      </c>
      <c r="AO33" s="34" t="s">
        <v>158</v>
      </c>
      <c r="AP33" s="34" t="s">
        <v>167</v>
      </c>
      <c r="AQ33" s="25" t="s">
        <v>168</v>
      </c>
    </row>
    <row r="34" spans="1:37" ht="12.75">
      <c r="A34" s="5"/>
      <c r="B34" s="13" t="s">
        <v>54</v>
      </c>
      <c r="C34" s="81" t="s">
        <v>93</v>
      </c>
      <c r="D34" s="82"/>
      <c r="E34" s="82"/>
      <c r="F34" s="82"/>
      <c r="G34" s="36">
        <f>SUM(G35:G39)</f>
        <v>0</v>
      </c>
      <c r="H34" s="36">
        <f>SUM(H35:H39)</f>
        <v>0</v>
      </c>
      <c r="I34" s="36">
        <f>G34+H34</f>
        <v>0</v>
      </c>
      <c r="J34" s="25"/>
      <c r="K34" s="36">
        <f>SUM(K35:K39)</f>
        <v>3.141</v>
      </c>
      <c r="L34" s="25"/>
      <c r="P34" s="36">
        <f>IF(Q34="PR",I34,SUM(O35:O39))</f>
        <v>0</v>
      </c>
      <c r="Q34" s="25" t="s">
        <v>140</v>
      </c>
      <c r="R34" s="36">
        <f>IF(Q34="HS",G34,0)</f>
        <v>0</v>
      </c>
      <c r="S34" s="36">
        <f>IF(Q34="HS",H34-P34,0)</f>
        <v>0</v>
      </c>
      <c r="T34" s="36">
        <f>IF(Q34="PS",G34,0)</f>
        <v>0</v>
      </c>
      <c r="U34" s="36">
        <f>IF(Q34="PS",H34-P34,0)</f>
        <v>0</v>
      </c>
      <c r="V34" s="36">
        <f>IF(Q34="MP",G34,0)</f>
        <v>0</v>
      </c>
      <c r="W34" s="36">
        <f>IF(Q34="MP",H34-P34,0)</f>
        <v>0</v>
      </c>
      <c r="X34" s="36">
        <f>IF(Q34="OM",G34,0)</f>
        <v>0</v>
      </c>
      <c r="Y34" s="25"/>
      <c r="AI34" s="36">
        <f>SUM(Z35:Z39)</f>
        <v>0</v>
      </c>
      <c r="AJ34" s="36">
        <f>SUM(AA35:AA39)</f>
        <v>0</v>
      </c>
      <c r="AK34" s="36">
        <f>SUM(AB35:AB39)</f>
        <v>0</v>
      </c>
    </row>
    <row r="35" spans="1:43" ht="12.75">
      <c r="A35" s="4" t="s">
        <v>20</v>
      </c>
      <c r="B35" s="4" t="s">
        <v>55</v>
      </c>
      <c r="C35" s="4" t="s">
        <v>94</v>
      </c>
      <c r="D35" s="4" t="s">
        <v>111</v>
      </c>
      <c r="E35" s="16">
        <v>42</v>
      </c>
      <c r="F35" s="16">
        <v>0</v>
      </c>
      <c r="G35" s="16">
        <f>E35*AE35</f>
        <v>0</v>
      </c>
      <c r="H35" s="16">
        <f>I35-G35</f>
        <v>0</v>
      </c>
      <c r="I35" s="16">
        <f>E35*F35</f>
        <v>0</v>
      </c>
      <c r="J35" s="16">
        <v>0.026</v>
      </c>
      <c r="K35" s="16">
        <f>E35*J35</f>
        <v>1.0919999999999999</v>
      </c>
      <c r="L35" s="28" t="s">
        <v>134</v>
      </c>
      <c r="N35" s="28" t="s">
        <v>7</v>
      </c>
      <c r="O35" s="16">
        <f>IF(N35="5",H35,0)</f>
        <v>0</v>
      </c>
      <c r="Z35" s="16">
        <f>IF(AD35=0,I35,0)</f>
        <v>0</v>
      </c>
      <c r="AA35" s="16">
        <f>IF(AD35=15,I35,0)</f>
        <v>0</v>
      </c>
      <c r="AB35" s="16">
        <f>IF(AD35=21,I35,0)</f>
        <v>0</v>
      </c>
      <c r="AD35" s="33">
        <v>15</v>
      </c>
      <c r="AE35" s="33">
        <f>F35*0.169377777777778</f>
        <v>0</v>
      </c>
      <c r="AF35" s="33">
        <f>F35*(1-0.169377777777778)</f>
        <v>0</v>
      </c>
      <c r="AM35" s="33">
        <f>E35*AE35</f>
        <v>0</v>
      </c>
      <c r="AN35" s="33">
        <f>E35*AF35</f>
        <v>0</v>
      </c>
      <c r="AO35" s="34" t="s">
        <v>159</v>
      </c>
      <c r="AP35" s="34" t="s">
        <v>167</v>
      </c>
      <c r="AQ35" s="25" t="s">
        <v>168</v>
      </c>
    </row>
    <row r="36" spans="1:43" ht="12.75">
      <c r="A36" s="4" t="s">
        <v>21</v>
      </c>
      <c r="B36" s="4" t="s">
        <v>56</v>
      </c>
      <c r="C36" s="4" t="s">
        <v>95</v>
      </c>
      <c r="D36" s="4" t="s">
        <v>111</v>
      </c>
      <c r="E36" s="16">
        <v>10</v>
      </c>
      <c r="F36" s="16">
        <v>0</v>
      </c>
      <c r="G36" s="16">
        <f>E36*AE36</f>
        <v>0</v>
      </c>
      <c r="H36" s="16">
        <f>I36-G36</f>
        <v>0</v>
      </c>
      <c r="I36" s="16">
        <f>E36*F36</f>
        <v>0</v>
      </c>
      <c r="J36" s="16">
        <v>0.054</v>
      </c>
      <c r="K36" s="16">
        <f>E36*J36</f>
        <v>0.54</v>
      </c>
      <c r="L36" s="28" t="s">
        <v>134</v>
      </c>
      <c r="N36" s="28" t="s">
        <v>7</v>
      </c>
      <c r="O36" s="16">
        <f>IF(N36="5",H36,0)</f>
        <v>0</v>
      </c>
      <c r="Z36" s="16">
        <f>IF(AD36=0,I36,0)</f>
        <v>0</v>
      </c>
      <c r="AA36" s="16">
        <f>IF(AD36=15,I36,0)</f>
        <v>0</v>
      </c>
      <c r="AB36" s="16">
        <f>IF(AD36=21,I36,0)</f>
        <v>0</v>
      </c>
      <c r="AD36" s="33">
        <v>15</v>
      </c>
      <c r="AE36" s="33">
        <f>F36*0.129473302605003</f>
        <v>0</v>
      </c>
      <c r="AF36" s="33">
        <f>F36*(1-0.129473302605003)</f>
        <v>0</v>
      </c>
      <c r="AM36" s="33">
        <f>E36*AE36</f>
        <v>0</v>
      </c>
      <c r="AN36" s="33">
        <f>E36*AF36</f>
        <v>0</v>
      </c>
      <c r="AO36" s="34" t="s">
        <v>159</v>
      </c>
      <c r="AP36" s="34" t="s">
        <v>167</v>
      </c>
      <c r="AQ36" s="25" t="s">
        <v>168</v>
      </c>
    </row>
    <row r="37" spans="1:43" ht="12.75">
      <c r="A37" s="4" t="s">
        <v>22</v>
      </c>
      <c r="B37" s="4" t="s">
        <v>57</v>
      </c>
      <c r="C37" s="4" t="s">
        <v>96</v>
      </c>
      <c r="D37" s="4" t="s">
        <v>111</v>
      </c>
      <c r="E37" s="16">
        <v>8</v>
      </c>
      <c r="F37" s="16">
        <v>0</v>
      </c>
      <c r="G37" s="16">
        <f>E37*AE37</f>
        <v>0</v>
      </c>
      <c r="H37" s="16">
        <f>I37-G37</f>
        <v>0</v>
      </c>
      <c r="I37" s="16">
        <f>E37*F37</f>
        <v>0</v>
      </c>
      <c r="J37" s="16">
        <v>0.059</v>
      </c>
      <c r="K37" s="16">
        <f>E37*J37</f>
        <v>0.472</v>
      </c>
      <c r="L37" s="28" t="s">
        <v>134</v>
      </c>
      <c r="N37" s="28" t="s">
        <v>7</v>
      </c>
      <c r="O37" s="16">
        <f>IF(N37="5",H37,0)</f>
        <v>0</v>
      </c>
      <c r="Z37" s="16">
        <f>IF(AD37=0,I37,0)</f>
        <v>0</v>
      </c>
      <c r="AA37" s="16">
        <f>IF(AD37=15,I37,0)</f>
        <v>0</v>
      </c>
      <c r="AB37" s="16">
        <f>IF(AD37=21,I37,0)</f>
        <v>0</v>
      </c>
      <c r="AD37" s="33">
        <v>15</v>
      </c>
      <c r="AE37" s="33">
        <f>F37*0.0219553180353158</f>
        <v>0</v>
      </c>
      <c r="AF37" s="33">
        <f>F37*(1-0.0219553180353158)</f>
        <v>0</v>
      </c>
      <c r="AM37" s="33">
        <f>E37*AE37</f>
        <v>0</v>
      </c>
      <c r="AN37" s="33">
        <f>E37*AF37</f>
        <v>0</v>
      </c>
      <c r="AO37" s="34" t="s">
        <v>159</v>
      </c>
      <c r="AP37" s="34" t="s">
        <v>167</v>
      </c>
      <c r="AQ37" s="25" t="s">
        <v>168</v>
      </c>
    </row>
    <row r="38" spans="1:43" ht="12.75">
      <c r="A38" s="4" t="s">
        <v>23</v>
      </c>
      <c r="B38" s="4" t="s">
        <v>58</v>
      </c>
      <c r="C38" s="4" t="s">
        <v>97</v>
      </c>
      <c r="D38" s="4" t="s">
        <v>111</v>
      </c>
      <c r="E38" s="16">
        <v>35</v>
      </c>
      <c r="F38" s="16">
        <v>0</v>
      </c>
      <c r="G38" s="16">
        <f>E38*AE38</f>
        <v>0</v>
      </c>
      <c r="H38" s="16">
        <f>I38-G38</f>
        <v>0</v>
      </c>
      <c r="I38" s="16">
        <f>E38*F38</f>
        <v>0</v>
      </c>
      <c r="J38" s="16">
        <v>0.025</v>
      </c>
      <c r="K38" s="16">
        <f>E38*J38</f>
        <v>0.875</v>
      </c>
      <c r="L38" s="28" t="s">
        <v>134</v>
      </c>
      <c r="N38" s="28" t="s">
        <v>7</v>
      </c>
      <c r="O38" s="16">
        <f>IF(N38="5",H38,0)</f>
        <v>0</v>
      </c>
      <c r="Z38" s="16">
        <f>IF(AD38=0,I38,0)</f>
        <v>0</v>
      </c>
      <c r="AA38" s="16">
        <f>IF(AD38=15,I38,0)</f>
        <v>0</v>
      </c>
      <c r="AB38" s="16">
        <f>IF(AD38=21,I38,0)</f>
        <v>0</v>
      </c>
      <c r="AD38" s="33">
        <v>15</v>
      </c>
      <c r="AE38" s="33">
        <f>F38*0.143603603603604</f>
        <v>0</v>
      </c>
      <c r="AF38" s="33">
        <f>F38*(1-0.143603603603604)</f>
        <v>0</v>
      </c>
      <c r="AM38" s="33">
        <f>E38*AE38</f>
        <v>0</v>
      </c>
      <c r="AN38" s="33">
        <f>E38*AF38</f>
        <v>0</v>
      </c>
      <c r="AO38" s="34" t="s">
        <v>159</v>
      </c>
      <c r="AP38" s="34" t="s">
        <v>167</v>
      </c>
      <c r="AQ38" s="25" t="s">
        <v>168</v>
      </c>
    </row>
    <row r="39" spans="1:43" ht="12.75">
      <c r="A39" s="4" t="s">
        <v>24</v>
      </c>
      <c r="B39" s="4" t="s">
        <v>59</v>
      </c>
      <c r="C39" s="4" t="s">
        <v>98</v>
      </c>
      <c r="D39" s="4" t="s">
        <v>115</v>
      </c>
      <c r="E39" s="16">
        <v>3</v>
      </c>
      <c r="F39" s="16">
        <v>0</v>
      </c>
      <c r="G39" s="16">
        <f>E39*AE39</f>
        <v>0</v>
      </c>
      <c r="H39" s="16">
        <f>I39-G39</f>
        <v>0</v>
      </c>
      <c r="I39" s="16">
        <f>E39*F39</f>
        <v>0</v>
      </c>
      <c r="J39" s="16">
        <v>0.054</v>
      </c>
      <c r="K39" s="16">
        <f>E39*J39</f>
        <v>0.162</v>
      </c>
      <c r="L39" s="28" t="s">
        <v>134</v>
      </c>
      <c r="N39" s="28" t="s">
        <v>7</v>
      </c>
      <c r="O39" s="16">
        <f>IF(N39="5",H39,0)</f>
        <v>0</v>
      </c>
      <c r="Z39" s="16">
        <f>IF(AD39=0,I39,0)</f>
        <v>0</v>
      </c>
      <c r="AA39" s="16">
        <f>IF(AD39=15,I39,0)</f>
        <v>0</v>
      </c>
      <c r="AB39" s="16">
        <f>IF(AD39=21,I39,0)</f>
        <v>0</v>
      </c>
      <c r="AD39" s="33">
        <v>15</v>
      </c>
      <c r="AE39" s="33">
        <f>F39*0.0740459464590849</f>
        <v>0</v>
      </c>
      <c r="AF39" s="33">
        <f>F39*(1-0.0740459464590849)</f>
        <v>0</v>
      </c>
      <c r="AM39" s="33">
        <f>E39*AE39</f>
        <v>0</v>
      </c>
      <c r="AN39" s="33">
        <f>E39*AF39</f>
        <v>0</v>
      </c>
      <c r="AO39" s="34" t="s">
        <v>159</v>
      </c>
      <c r="AP39" s="34" t="s">
        <v>167</v>
      </c>
      <c r="AQ39" s="25" t="s">
        <v>168</v>
      </c>
    </row>
    <row r="40" spans="1:37" ht="12.75">
      <c r="A40" s="5"/>
      <c r="B40" s="13" t="s">
        <v>60</v>
      </c>
      <c r="C40" s="81" t="s">
        <v>99</v>
      </c>
      <c r="D40" s="82"/>
      <c r="E40" s="82"/>
      <c r="F40" s="82"/>
      <c r="G40" s="36">
        <f>SUM(G41:G42)</f>
        <v>0</v>
      </c>
      <c r="H40" s="36">
        <f>SUM(H41:H42)</f>
        <v>0</v>
      </c>
      <c r="I40" s="36">
        <f>G40+H40</f>
        <v>0</v>
      </c>
      <c r="J40" s="25"/>
      <c r="K40" s="36">
        <f>SUM(K41:K42)</f>
        <v>0</v>
      </c>
      <c r="L40" s="25"/>
      <c r="P40" s="36">
        <f>IF(Q40="PR",I40,SUM(O41:O42))</f>
        <v>0</v>
      </c>
      <c r="Q40" s="25" t="s">
        <v>140</v>
      </c>
      <c r="R40" s="36">
        <f>IF(Q40="HS",G40,0)</f>
        <v>0</v>
      </c>
      <c r="S40" s="36">
        <f>IF(Q40="HS",H40-P40,0)</f>
        <v>0</v>
      </c>
      <c r="T40" s="36">
        <f>IF(Q40="PS",G40,0)</f>
        <v>0</v>
      </c>
      <c r="U40" s="36">
        <f>IF(Q40="PS",H40-P40,0)</f>
        <v>0</v>
      </c>
      <c r="V40" s="36">
        <f>IF(Q40="MP",G40,0)</f>
        <v>0</v>
      </c>
      <c r="W40" s="36">
        <f>IF(Q40="MP",H40-P40,0)</f>
        <v>0</v>
      </c>
      <c r="X40" s="36">
        <f>IF(Q40="OM",G40,0)</f>
        <v>0</v>
      </c>
      <c r="Y40" s="25"/>
      <c r="AI40" s="36">
        <f>SUM(Z41:Z42)</f>
        <v>0</v>
      </c>
      <c r="AJ40" s="36">
        <f>SUM(AA41:AA42)</f>
        <v>0</v>
      </c>
      <c r="AK40" s="36">
        <f>SUM(AB41:AB42)</f>
        <v>0</v>
      </c>
    </row>
    <row r="41" spans="1:43" ht="12.75">
      <c r="A41" s="4" t="s">
        <v>25</v>
      </c>
      <c r="B41" s="4" t="s">
        <v>61</v>
      </c>
      <c r="C41" s="4" t="s">
        <v>100</v>
      </c>
      <c r="D41" s="4" t="s">
        <v>116</v>
      </c>
      <c r="E41" s="16">
        <v>2.047</v>
      </c>
      <c r="F41" s="16">
        <v>0</v>
      </c>
      <c r="G41" s="16">
        <f>E41*AE41</f>
        <v>0</v>
      </c>
      <c r="H41" s="16">
        <f>I41-G41</f>
        <v>0</v>
      </c>
      <c r="I41" s="16">
        <f>E41*F41</f>
        <v>0</v>
      </c>
      <c r="J41" s="16">
        <v>0</v>
      </c>
      <c r="K41" s="16">
        <f>E41*J41</f>
        <v>0</v>
      </c>
      <c r="L41" s="28" t="s">
        <v>134</v>
      </c>
      <c r="N41" s="28" t="s">
        <v>11</v>
      </c>
      <c r="O41" s="16">
        <f>IF(N41="5",H41,0)</f>
        <v>0</v>
      </c>
      <c r="Z41" s="16">
        <f>IF(AD41=0,I41,0)</f>
        <v>0</v>
      </c>
      <c r="AA41" s="16">
        <f>IF(AD41=15,I41,0)</f>
        <v>0</v>
      </c>
      <c r="AB41" s="16">
        <f>IF(AD41=21,I41,0)</f>
        <v>0</v>
      </c>
      <c r="AD41" s="33">
        <v>15</v>
      </c>
      <c r="AE41" s="33">
        <f>F41*0</f>
        <v>0</v>
      </c>
      <c r="AF41" s="33">
        <f>F41*(1-0)</f>
        <v>0</v>
      </c>
      <c r="AM41" s="33">
        <f>E41*AE41</f>
        <v>0</v>
      </c>
      <c r="AN41" s="33">
        <f>E41*AF41</f>
        <v>0</v>
      </c>
      <c r="AO41" s="34" t="s">
        <v>160</v>
      </c>
      <c r="AP41" s="34" t="s">
        <v>167</v>
      </c>
      <c r="AQ41" s="25" t="s">
        <v>168</v>
      </c>
    </row>
    <row r="42" spans="1:43" ht="12.75">
      <c r="A42" s="4" t="s">
        <v>26</v>
      </c>
      <c r="B42" s="4" t="s">
        <v>62</v>
      </c>
      <c r="C42" s="4" t="s">
        <v>101</v>
      </c>
      <c r="D42" s="4" t="s">
        <v>116</v>
      </c>
      <c r="E42" s="16">
        <v>2.047</v>
      </c>
      <c r="F42" s="16">
        <v>0</v>
      </c>
      <c r="G42" s="16">
        <f>E42*AE42</f>
        <v>0</v>
      </c>
      <c r="H42" s="16">
        <f>I42-G42</f>
        <v>0</v>
      </c>
      <c r="I42" s="16">
        <f>E42*F42</f>
        <v>0</v>
      </c>
      <c r="J42" s="16">
        <v>0</v>
      </c>
      <c r="K42" s="16">
        <f>E42*J42</f>
        <v>0</v>
      </c>
      <c r="L42" s="28" t="s">
        <v>134</v>
      </c>
      <c r="N42" s="28" t="s">
        <v>11</v>
      </c>
      <c r="O42" s="16">
        <f>IF(N42="5",H42,0)</f>
        <v>0</v>
      </c>
      <c r="Z42" s="16">
        <f>IF(AD42=0,I42,0)</f>
        <v>0</v>
      </c>
      <c r="AA42" s="16">
        <f>IF(AD42=15,I42,0)</f>
        <v>0</v>
      </c>
      <c r="AB42" s="16">
        <f>IF(AD42=21,I42,0)</f>
        <v>0</v>
      </c>
      <c r="AD42" s="33">
        <v>15</v>
      </c>
      <c r="AE42" s="33">
        <f>F42*0</f>
        <v>0</v>
      </c>
      <c r="AF42" s="33">
        <f>F42*(1-0)</f>
        <v>0</v>
      </c>
      <c r="AM42" s="33">
        <f>E42*AE42</f>
        <v>0</v>
      </c>
      <c r="AN42" s="33">
        <f>E42*AF42</f>
        <v>0</v>
      </c>
      <c r="AO42" s="34" t="s">
        <v>160</v>
      </c>
      <c r="AP42" s="34" t="s">
        <v>167</v>
      </c>
      <c r="AQ42" s="25" t="s">
        <v>168</v>
      </c>
    </row>
    <row r="43" spans="1:37" ht="12.75">
      <c r="A43" s="5"/>
      <c r="B43" s="13"/>
      <c r="C43" s="81" t="s">
        <v>102</v>
      </c>
      <c r="D43" s="82"/>
      <c r="E43" s="82"/>
      <c r="F43" s="82"/>
      <c r="G43" s="36">
        <f>SUM(G44:G46)</f>
        <v>0</v>
      </c>
      <c r="H43" s="36">
        <f>SUM(H44:H46)</f>
        <v>0</v>
      </c>
      <c r="I43" s="36">
        <f>G43+H43</f>
        <v>0</v>
      </c>
      <c r="J43" s="25"/>
      <c r="K43" s="36">
        <f>SUM(K44:K46)</f>
        <v>0.04735</v>
      </c>
      <c r="L43" s="25"/>
      <c r="P43" s="36">
        <f>IF(Q43="PR",I43,SUM(O44:O46))</f>
        <v>0</v>
      </c>
      <c r="Q43" s="25" t="s">
        <v>142</v>
      </c>
      <c r="R43" s="36">
        <f>IF(Q43="HS",G43,0)</f>
        <v>0</v>
      </c>
      <c r="S43" s="36">
        <f>IF(Q43="HS",H43-P43,0)</f>
        <v>0</v>
      </c>
      <c r="T43" s="36">
        <f>IF(Q43="PS",G43,0)</f>
        <v>0</v>
      </c>
      <c r="U43" s="36">
        <f>IF(Q43="PS",H43-P43,0)</f>
        <v>0</v>
      </c>
      <c r="V43" s="36">
        <f>IF(Q43="MP",G43,0)</f>
        <v>0</v>
      </c>
      <c r="W43" s="36">
        <f>IF(Q43="MP",H43-P43,0)</f>
        <v>0</v>
      </c>
      <c r="X43" s="36">
        <f>IF(Q43="OM",G43,0)</f>
        <v>0</v>
      </c>
      <c r="Y43" s="25"/>
      <c r="AI43" s="36">
        <f>SUM(Z44:Z46)</f>
        <v>0</v>
      </c>
      <c r="AJ43" s="36">
        <f>SUM(AA44:AA46)</f>
        <v>0</v>
      </c>
      <c r="AK43" s="36">
        <f>SUM(AB44:AB46)</f>
        <v>0</v>
      </c>
    </row>
    <row r="44" spans="1:43" ht="12.75">
      <c r="A44" s="6" t="s">
        <v>27</v>
      </c>
      <c r="B44" s="6" t="s">
        <v>63</v>
      </c>
      <c r="C44" s="6" t="s">
        <v>103</v>
      </c>
      <c r="D44" s="6" t="s">
        <v>111</v>
      </c>
      <c r="E44" s="17">
        <v>12</v>
      </c>
      <c r="F44" s="17">
        <v>0</v>
      </c>
      <c r="G44" s="17">
        <f>E44*AE44</f>
        <v>0</v>
      </c>
      <c r="H44" s="17">
        <f>I44-G44</f>
        <v>0</v>
      </c>
      <c r="I44" s="17">
        <f>E44*F44</f>
        <v>0</v>
      </c>
      <c r="J44" s="17">
        <v>0.0012</v>
      </c>
      <c r="K44" s="17">
        <f>E44*J44</f>
        <v>0.0144</v>
      </c>
      <c r="L44" s="29" t="s">
        <v>134</v>
      </c>
      <c r="N44" s="29" t="s">
        <v>137</v>
      </c>
      <c r="O44" s="17">
        <f>IF(N44="5",H44,0)</f>
        <v>0</v>
      </c>
      <c r="Z44" s="17">
        <f>IF(AD44=0,I44,0)</f>
        <v>0</v>
      </c>
      <c r="AA44" s="17">
        <f>IF(AD44=15,I44,0)</f>
        <v>0</v>
      </c>
      <c r="AB44" s="17">
        <f>IF(AD44=21,I44,0)</f>
        <v>0</v>
      </c>
      <c r="AD44" s="33">
        <v>15</v>
      </c>
      <c r="AE44" s="33">
        <f>F44*1</f>
        <v>0</v>
      </c>
      <c r="AF44" s="33">
        <f>F44*(1-1)</f>
        <v>0</v>
      </c>
      <c r="AM44" s="33">
        <f>E44*AE44</f>
        <v>0</v>
      </c>
      <c r="AN44" s="33">
        <f>E44*AF44</f>
        <v>0</v>
      </c>
      <c r="AO44" s="34" t="s">
        <v>161</v>
      </c>
      <c r="AP44" s="34" t="s">
        <v>168</v>
      </c>
      <c r="AQ44" s="25" t="s">
        <v>168</v>
      </c>
    </row>
    <row r="45" spans="1:43" ht="12.75">
      <c r="A45" s="6" t="s">
        <v>28</v>
      </c>
      <c r="B45" s="6" t="s">
        <v>64</v>
      </c>
      <c r="C45" s="6" t="s">
        <v>104</v>
      </c>
      <c r="D45" s="6" t="s">
        <v>111</v>
      </c>
      <c r="E45" s="17">
        <v>4</v>
      </c>
      <c r="F45" s="17">
        <v>0</v>
      </c>
      <c r="G45" s="17">
        <f>E45*AE45</f>
        <v>0</v>
      </c>
      <c r="H45" s="17">
        <f>I45-G45</f>
        <v>0</v>
      </c>
      <c r="I45" s="17">
        <f>E45*F45</f>
        <v>0</v>
      </c>
      <c r="J45" s="17">
        <v>0.0008</v>
      </c>
      <c r="K45" s="17">
        <f>E45*J45</f>
        <v>0.0032</v>
      </c>
      <c r="L45" s="29" t="s">
        <v>134</v>
      </c>
      <c r="N45" s="29" t="s">
        <v>137</v>
      </c>
      <c r="O45" s="17">
        <f>IF(N45="5",H45,0)</f>
        <v>0</v>
      </c>
      <c r="Z45" s="17">
        <f>IF(AD45=0,I45,0)</f>
        <v>0</v>
      </c>
      <c r="AA45" s="17">
        <f>IF(AD45=15,I45,0)</f>
        <v>0</v>
      </c>
      <c r="AB45" s="17">
        <f>IF(AD45=21,I45,0)</f>
        <v>0</v>
      </c>
      <c r="AD45" s="33">
        <v>15</v>
      </c>
      <c r="AE45" s="33">
        <f>F45*1</f>
        <v>0</v>
      </c>
      <c r="AF45" s="33">
        <f>F45*(1-1)</f>
        <v>0</v>
      </c>
      <c r="AM45" s="33">
        <f>E45*AE45</f>
        <v>0</v>
      </c>
      <c r="AN45" s="33">
        <f>E45*AF45</f>
        <v>0</v>
      </c>
      <c r="AO45" s="34" t="s">
        <v>161</v>
      </c>
      <c r="AP45" s="34" t="s">
        <v>168</v>
      </c>
      <c r="AQ45" s="25" t="s">
        <v>168</v>
      </c>
    </row>
    <row r="46" spans="1:43" ht="12.75">
      <c r="A46" s="7" t="s">
        <v>29</v>
      </c>
      <c r="B46" s="7" t="s">
        <v>65</v>
      </c>
      <c r="C46" s="7" t="s">
        <v>105</v>
      </c>
      <c r="D46" s="7" t="s">
        <v>111</v>
      </c>
      <c r="E46" s="18">
        <v>35</v>
      </c>
      <c r="F46" s="18">
        <v>0</v>
      </c>
      <c r="G46" s="18">
        <f>E46*AE46</f>
        <v>0</v>
      </c>
      <c r="H46" s="18">
        <f>I46-G46</f>
        <v>0</v>
      </c>
      <c r="I46" s="18">
        <f>E46*F46</f>
        <v>0</v>
      </c>
      <c r="J46" s="18">
        <v>0.00085</v>
      </c>
      <c r="K46" s="18">
        <f>E46*J46</f>
        <v>0.02975</v>
      </c>
      <c r="L46" s="30" t="s">
        <v>136</v>
      </c>
      <c r="N46" s="29" t="s">
        <v>137</v>
      </c>
      <c r="O46" s="17">
        <f>IF(N46="5",H46,0)</f>
        <v>0</v>
      </c>
      <c r="Z46" s="17">
        <f>IF(AD46=0,I46,0)</f>
        <v>0</v>
      </c>
      <c r="AA46" s="17">
        <f>IF(AD46=15,I46,0)</f>
        <v>0</v>
      </c>
      <c r="AB46" s="17">
        <f>IF(AD46=21,I46,0)</f>
        <v>0</v>
      </c>
      <c r="AD46" s="33">
        <v>15</v>
      </c>
      <c r="AE46" s="33">
        <f>F46*1</f>
        <v>0</v>
      </c>
      <c r="AF46" s="33">
        <f>F46*(1-1)</f>
        <v>0</v>
      </c>
      <c r="AM46" s="33">
        <f>E46*AE46</f>
        <v>0</v>
      </c>
      <c r="AN46" s="33">
        <f>E46*AF46</f>
        <v>0</v>
      </c>
      <c r="AO46" s="34" t="s">
        <v>161</v>
      </c>
      <c r="AP46" s="34" t="s">
        <v>168</v>
      </c>
      <c r="AQ46" s="25" t="s">
        <v>168</v>
      </c>
    </row>
    <row r="47" spans="1:28" ht="12.75">
      <c r="A47" s="8"/>
      <c r="B47" s="8"/>
      <c r="C47" s="8"/>
      <c r="D47" s="8"/>
      <c r="E47" s="8"/>
      <c r="F47" s="8"/>
      <c r="G47" s="83" t="s">
        <v>122</v>
      </c>
      <c r="H47" s="84"/>
      <c r="I47" s="37">
        <f>I12+I17+I19+I21+I23+I26+I28+I30+I32+I34+I40+I43</f>
        <v>0</v>
      </c>
      <c r="J47" s="8"/>
      <c r="K47" s="8"/>
      <c r="L47" s="8"/>
      <c r="Z47" s="38">
        <f>SUM(Z13:Z46)</f>
        <v>0</v>
      </c>
      <c r="AA47" s="38">
        <f>SUM(AA13:AA46)</f>
        <v>0</v>
      </c>
      <c r="AB47" s="38">
        <f>SUM(AB13:AB46)</f>
        <v>0</v>
      </c>
    </row>
    <row r="48" ht="11.25" customHeight="1">
      <c r="A48" s="9" t="s">
        <v>30</v>
      </c>
    </row>
    <row r="49" spans="1:12" ht="409.5" customHeight="1" hidden="1">
      <c r="A49" s="70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</row>
  </sheetData>
  <sheetProtection/>
  <mergeCells count="41">
    <mergeCell ref="C40:F40"/>
    <mergeCell ref="C43:F43"/>
    <mergeCell ref="G47:H47"/>
    <mergeCell ref="A49:L49"/>
    <mergeCell ref="C23:F23"/>
    <mergeCell ref="C26:F26"/>
    <mergeCell ref="C28:F28"/>
    <mergeCell ref="C30:F30"/>
    <mergeCell ref="C32:F32"/>
    <mergeCell ref="C34:F34"/>
    <mergeCell ref="G10:I10"/>
    <mergeCell ref="J10:K10"/>
    <mergeCell ref="C12:F12"/>
    <mergeCell ref="C17:F17"/>
    <mergeCell ref="C19:F19"/>
    <mergeCell ref="C21:F21"/>
    <mergeCell ref="A8:B9"/>
    <mergeCell ref="C8:C9"/>
    <mergeCell ref="D8:E9"/>
    <mergeCell ref="F8:G9"/>
    <mergeCell ref="H8:H9"/>
    <mergeCell ref="I8:L9"/>
    <mergeCell ref="A6:B7"/>
    <mergeCell ref="C6:C7"/>
    <mergeCell ref="D6:E7"/>
    <mergeCell ref="F6:G7"/>
    <mergeCell ref="H6:H7"/>
    <mergeCell ref="I6:L7"/>
    <mergeCell ref="A4:B5"/>
    <mergeCell ref="C4:C5"/>
    <mergeCell ref="D4:E5"/>
    <mergeCell ref="F4:G5"/>
    <mergeCell ref="H4:H5"/>
    <mergeCell ref="I4:L5"/>
    <mergeCell ref="A1:L1"/>
    <mergeCell ref="A2:B3"/>
    <mergeCell ref="C2:C3"/>
    <mergeCell ref="D2:E3"/>
    <mergeCell ref="F2:G3"/>
    <mergeCell ref="H2:H3"/>
    <mergeCell ref="I2:L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I10" sqref="I10:I1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6"/>
      <c r="B1" s="39"/>
      <c r="C1" s="85" t="s">
        <v>183</v>
      </c>
      <c r="D1" s="86"/>
      <c r="E1" s="86"/>
      <c r="F1" s="86"/>
      <c r="G1" s="86"/>
      <c r="H1" s="86"/>
      <c r="I1" s="86"/>
    </row>
    <row r="2" spans="1:10" ht="12.75">
      <c r="A2" s="59" t="s">
        <v>1</v>
      </c>
      <c r="B2" s="60"/>
      <c r="C2" s="63" t="s">
        <v>66</v>
      </c>
      <c r="D2" s="84"/>
      <c r="E2" s="66" t="s">
        <v>123</v>
      </c>
      <c r="F2" s="66" t="s">
        <v>128</v>
      </c>
      <c r="G2" s="60"/>
      <c r="H2" s="66" t="s">
        <v>209</v>
      </c>
      <c r="I2" s="87"/>
      <c r="J2" s="31"/>
    </row>
    <row r="3" spans="1:10" ht="12.75">
      <c r="A3" s="61"/>
      <c r="B3" s="62"/>
      <c r="C3" s="64"/>
      <c r="D3" s="64"/>
      <c r="E3" s="62"/>
      <c r="F3" s="62"/>
      <c r="G3" s="62"/>
      <c r="H3" s="62"/>
      <c r="I3" s="68"/>
      <c r="J3" s="31"/>
    </row>
    <row r="4" spans="1:10" ht="12.75">
      <c r="A4" s="69" t="s">
        <v>2</v>
      </c>
      <c r="B4" s="62"/>
      <c r="C4" s="70" t="s">
        <v>67</v>
      </c>
      <c r="D4" s="62"/>
      <c r="E4" s="70" t="s">
        <v>124</v>
      </c>
      <c r="F4" s="70"/>
      <c r="G4" s="62"/>
      <c r="H4" s="70" t="s">
        <v>209</v>
      </c>
      <c r="I4" s="88"/>
      <c r="J4" s="31"/>
    </row>
    <row r="5" spans="1:10" ht="12.75">
      <c r="A5" s="61"/>
      <c r="B5" s="62"/>
      <c r="C5" s="62"/>
      <c r="D5" s="62"/>
      <c r="E5" s="62"/>
      <c r="F5" s="62"/>
      <c r="G5" s="62"/>
      <c r="H5" s="62"/>
      <c r="I5" s="68"/>
      <c r="J5" s="31"/>
    </row>
    <row r="6" spans="1:10" ht="12.75">
      <c r="A6" s="69" t="s">
        <v>3</v>
      </c>
      <c r="B6" s="62"/>
      <c r="C6" s="70" t="s">
        <v>68</v>
      </c>
      <c r="D6" s="62"/>
      <c r="E6" s="70" t="s">
        <v>125</v>
      </c>
      <c r="F6" s="70"/>
      <c r="G6" s="62"/>
      <c r="H6" s="70" t="s">
        <v>209</v>
      </c>
      <c r="I6" s="88"/>
      <c r="J6" s="31"/>
    </row>
    <row r="7" spans="1:10" ht="12.75">
      <c r="A7" s="61"/>
      <c r="B7" s="62"/>
      <c r="C7" s="62"/>
      <c r="D7" s="62"/>
      <c r="E7" s="62"/>
      <c r="F7" s="62"/>
      <c r="G7" s="62"/>
      <c r="H7" s="62"/>
      <c r="I7" s="68"/>
      <c r="J7" s="31"/>
    </row>
    <row r="8" spans="1:10" ht="12.75">
      <c r="A8" s="69" t="s">
        <v>107</v>
      </c>
      <c r="B8" s="62"/>
      <c r="C8" s="71" t="s">
        <v>6</v>
      </c>
      <c r="D8" s="62"/>
      <c r="E8" s="70" t="s">
        <v>108</v>
      </c>
      <c r="F8" s="62"/>
      <c r="G8" s="62"/>
      <c r="H8" s="71" t="s">
        <v>210</v>
      </c>
      <c r="I8" s="88" t="s">
        <v>29</v>
      </c>
      <c r="J8" s="31"/>
    </row>
    <row r="9" spans="1:10" ht="12.75">
      <c r="A9" s="61"/>
      <c r="B9" s="62"/>
      <c r="C9" s="62"/>
      <c r="D9" s="62"/>
      <c r="E9" s="62"/>
      <c r="F9" s="62"/>
      <c r="G9" s="62"/>
      <c r="H9" s="62"/>
      <c r="I9" s="68"/>
      <c r="J9" s="31"/>
    </row>
    <row r="10" spans="1:10" ht="12.75">
      <c r="A10" s="69" t="s">
        <v>4</v>
      </c>
      <c r="B10" s="62"/>
      <c r="C10" s="70">
        <v>8011919</v>
      </c>
      <c r="D10" s="62"/>
      <c r="E10" s="70" t="s">
        <v>126</v>
      </c>
      <c r="F10" s="70" t="s">
        <v>129</v>
      </c>
      <c r="G10" s="62"/>
      <c r="H10" s="71" t="s">
        <v>211</v>
      </c>
      <c r="I10" s="91">
        <v>42411</v>
      </c>
      <c r="J10" s="31"/>
    </row>
    <row r="11" spans="1:10" ht="12.75">
      <c r="A11" s="89"/>
      <c r="B11" s="90"/>
      <c r="C11" s="90"/>
      <c r="D11" s="90"/>
      <c r="E11" s="90"/>
      <c r="F11" s="90"/>
      <c r="G11" s="90"/>
      <c r="H11" s="90"/>
      <c r="I11" s="92"/>
      <c r="J11" s="31"/>
    </row>
    <row r="12" spans="1:9" ht="23.25" customHeight="1">
      <c r="A12" s="93" t="s">
        <v>169</v>
      </c>
      <c r="B12" s="94"/>
      <c r="C12" s="94"/>
      <c r="D12" s="94"/>
      <c r="E12" s="94"/>
      <c r="F12" s="94"/>
      <c r="G12" s="94"/>
      <c r="H12" s="94"/>
      <c r="I12" s="94"/>
    </row>
    <row r="13" spans="1:10" ht="26.25" customHeight="1">
      <c r="A13" s="40" t="s">
        <v>170</v>
      </c>
      <c r="B13" s="95" t="s">
        <v>181</v>
      </c>
      <c r="C13" s="96"/>
      <c r="D13" s="40" t="s">
        <v>184</v>
      </c>
      <c r="E13" s="95" t="s">
        <v>194</v>
      </c>
      <c r="F13" s="96"/>
      <c r="G13" s="40" t="s">
        <v>195</v>
      </c>
      <c r="H13" s="95" t="s">
        <v>212</v>
      </c>
      <c r="I13" s="96"/>
      <c r="J13" s="31"/>
    </row>
    <row r="14" spans="1:10" ht="15" customHeight="1">
      <c r="A14" s="41" t="s">
        <v>171</v>
      </c>
      <c r="B14" s="45" t="s">
        <v>182</v>
      </c>
      <c r="C14" s="49">
        <f>SUM('Stavební rozpočet'!R12:R46)</f>
        <v>0</v>
      </c>
      <c r="D14" s="97" t="s">
        <v>185</v>
      </c>
      <c r="E14" s="98"/>
      <c r="F14" s="49">
        <v>0</v>
      </c>
      <c r="G14" s="97" t="s">
        <v>196</v>
      </c>
      <c r="H14" s="98"/>
      <c r="I14" s="49">
        <v>0</v>
      </c>
      <c r="J14" s="31"/>
    </row>
    <row r="15" spans="1:10" ht="15" customHeight="1">
      <c r="A15" s="42"/>
      <c r="B15" s="45" t="s">
        <v>127</v>
      </c>
      <c r="C15" s="49">
        <f>SUM('Stavební rozpočet'!S12:S46)</f>
        <v>0</v>
      </c>
      <c r="D15" s="97" t="s">
        <v>186</v>
      </c>
      <c r="E15" s="98"/>
      <c r="F15" s="49">
        <v>0</v>
      </c>
      <c r="G15" s="97" t="s">
        <v>197</v>
      </c>
      <c r="H15" s="98"/>
      <c r="I15" s="49">
        <v>0</v>
      </c>
      <c r="J15" s="31"/>
    </row>
    <row r="16" spans="1:10" ht="15" customHeight="1">
      <c r="A16" s="41" t="s">
        <v>172</v>
      </c>
      <c r="B16" s="45" t="s">
        <v>182</v>
      </c>
      <c r="C16" s="49">
        <f>SUM('Stavební rozpočet'!T12:T46)</f>
        <v>0</v>
      </c>
      <c r="D16" s="97" t="s">
        <v>187</v>
      </c>
      <c r="E16" s="98"/>
      <c r="F16" s="49">
        <v>0</v>
      </c>
      <c r="G16" s="97" t="s">
        <v>198</v>
      </c>
      <c r="H16" s="98"/>
      <c r="I16" s="49">
        <v>0</v>
      </c>
      <c r="J16" s="31"/>
    </row>
    <row r="17" spans="1:10" ht="15" customHeight="1">
      <c r="A17" s="42"/>
      <c r="B17" s="45" t="s">
        <v>127</v>
      </c>
      <c r="C17" s="49">
        <f>SUM('Stavební rozpočet'!U12:U46)</f>
        <v>0</v>
      </c>
      <c r="D17" s="97" t="s">
        <v>188</v>
      </c>
      <c r="E17" s="98"/>
      <c r="F17" s="49">
        <v>0</v>
      </c>
      <c r="G17" s="97" t="s">
        <v>199</v>
      </c>
      <c r="H17" s="98"/>
      <c r="I17" s="49">
        <v>0</v>
      </c>
      <c r="J17" s="31"/>
    </row>
    <row r="18" spans="1:10" ht="15" customHeight="1">
      <c r="A18" s="41" t="s">
        <v>173</v>
      </c>
      <c r="B18" s="45" t="s">
        <v>182</v>
      </c>
      <c r="C18" s="49">
        <f>SUM('Stavební rozpočet'!V12:V46)</f>
        <v>0</v>
      </c>
      <c r="D18" s="97"/>
      <c r="E18" s="98"/>
      <c r="F18" s="50"/>
      <c r="G18" s="97" t="s">
        <v>200</v>
      </c>
      <c r="H18" s="98"/>
      <c r="I18" s="49">
        <v>0</v>
      </c>
      <c r="J18" s="31"/>
    </row>
    <row r="19" spans="1:10" ht="15" customHeight="1">
      <c r="A19" s="42"/>
      <c r="B19" s="45" t="s">
        <v>127</v>
      </c>
      <c r="C19" s="49">
        <f>SUM('Stavební rozpočet'!W12:W46)</f>
        <v>0</v>
      </c>
      <c r="D19" s="97"/>
      <c r="E19" s="98"/>
      <c r="F19" s="50"/>
      <c r="G19" s="97" t="s">
        <v>201</v>
      </c>
      <c r="H19" s="98"/>
      <c r="I19" s="49">
        <v>0</v>
      </c>
      <c r="J19" s="31"/>
    </row>
    <row r="20" spans="1:10" ht="15" customHeight="1">
      <c r="A20" s="99" t="s">
        <v>102</v>
      </c>
      <c r="B20" s="100"/>
      <c r="C20" s="49">
        <f>SUM('Stavební rozpočet'!X12:X46)</f>
        <v>0</v>
      </c>
      <c r="D20" s="97"/>
      <c r="E20" s="98"/>
      <c r="F20" s="50"/>
      <c r="G20" s="97"/>
      <c r="H20" s="98"/>
      <c r="I20" s="50"/>
      <c r="J20" s="31"/>
    </row>
    <row r="21" spans="1:10" ht="15" customHeight="1">
      <c r="A21" s="99" t="s">
        <v>174</v>
      </c>
      <c r="B21" s="100"/>
      <c r="C21" s="49">
        <f>SUM('Stavební rozpočet'!P12:P46)</f>
        <v>0</v>
      </c>
      <c r="D21" s="97"/>
      <c r="E21" s="98"/>
      <c r="F21" s="50"/>
      <c r="G21" s="97"/>
      <c r="H21" s="98"/>
      <c r="I21" s="50"/>
      <c r="J21" s="31"/>
    </row>
    <row r="22" spans="1:10" ht="16.5" customHeight="1">
      <c r="A22" s="99" t="s">
        <v>175</v>
      </c>
      <c r="B22" s="100"/>
      <c r="C22" s="49">
        <f>SUM(C14:C21)</f>
        <v>0</v>
      </c>
      <c r="D22" s="99" t="s">
        <v>189</v>
      </c>
      <c r="E22" s="100"/>
      <c r="F22" s="49">
        <f>SUM(F14:F21)</f>
        <v>0</v>
      </c>
      <c r="G22" s="99" t="s">
        <v>202</v>
      </c>
      <c r="H22" s="100"/>
      <c r="I22" s="49">
        <f>SUM(I14:I21)</f>
        <v>0</v>
      </c>
      <c r="J22" s="31"/>
    </row>
    <row r="23" spans="1:10" ht="15" customHeight="1">
      <c r="A23" s="8"/>
      <c r="B23" s="8"/>
      <c r="C23" s="47"/>
      <c r="D23" s="99" t="s">
        <v>190</v>
      </c>
      <c r="E23" s="100"/>
      <c r="F23" s="51">
        <v>0</v>
      </c>
      <c r="G23" s="99" t="s">
        <v>203</v>
      </c>
      <c r="H23" s="100"/>
      <c r="I23" s="49">
        <v>0</v>
      </c>
      <c r="J23" s="31"/>
    </row>
    <row r="24" spans="4:9" ht="15" customHeight="1">
      <c r="D24" s="8"/>
      <c r="E24" s="8"/>
      <c r="F24" s="52"/>
      <c r="G24" s="99" t="s">
        <v>204</v>
      </c>
      <c r="H24" s="100"/>
      <c r="I24" s="54"/>
    </row>
    <row r="25" spans="6:10" ht="15" customHeight="1">
      <c r="F25" s="53"/>
      <c r="G25" s="99" t="s">
        <v>205</v>
      </c>
      <c r="H25" s="100"/>
      <c r="I25" s="49">
        <v>0</v>
      </c>
      <c r="J25" s="31"/>
    </row>
    <row r="26" spans="1:9" ht="12.75">
      <c r="A26" s="39"/>
      <c r="B26" s="39"/>
      <c r="C26" s="39"/>
      <c r="G26" s="8"/>
      <c r="H26" s="8"/>
      <c r="I26" s="8"/>
    </row>
    <row r="27" spans="1:9" ht="15" customHeight="1">
      <c r="A27" s="101" t="s">
        <v>176</v>
      </c>
      <c r="B27" s="102"/>
      <c r="C27" s="55">
        <f>SUM('Stavební rozpočet'!Z12:Z46)</f>
        <v>0</v>
      </c>
      <c r="D27" s="48"/>
      <c r="E27" s="39"/>
      <c r="F27" s="39"/>
      <c r="G27" s="39"/>
      <c r="H27" s="39"/>
      <c r="I27" s="39"/>
    </row>
    <row r="28" spans="1:10" ht="15" customHeight="1">
      <c r="A28" s="101" t="s">
        <v>177</v>
      </c>
      <c r="B28" s="102"/>
      <c r="C28" s="55">
        <f>SUM('Stavební rozpočet'!AA12:AA46)+(F22+I22+F23+I23+I24+I25)</f>
        <v>0</v>
      </c>
      <c r="D28" s="101" t="s">
        <v>191</v>
      </c>
      <c r="E28" s="102"/>
      <c r="F28" s="55">
        <f>ROUND(C28*(15/100),2)</f>
        <v>0</v>
      </c>
      <c r="G28" s="101" t="s">
        <v>206</v>
      </c>
      <c r="H28" s="102"/>
      <c r="I28" s="55">
        <f>SUM(C27:C29)</f>
        <v>0</v>
      </c>
      <c r="J28" s="31"/>
    </row>
    <row r="29" spans="1:10" ht="15" customHeight="1">
      <c r="A29" s="101" t="s">
        <v>178</v>
      </c>
      <c r="B29" s="102"/>
      <c r="C29" s="55">
        <f>SUM('Stavební rozpočet'!AB12:AB46)</f>
        <v>0</v>
      </c>
      <c r="D29" s="101" t="s">
        <v>192</v>
      </c>
      <c r="E29" s="102"/>
      <c r="F29" s="55">
        <f>ROUND(C29*(21/100),2)</f>
        <v>0</v>
      </c>
      <c r="G29" s="101" t="s">
        <v>207</v>
      </c>
      <c r="H29" s="102"/>
      <c r="I29" s="55">
        <f>SUM(F28:F29)+I28</f>
        <v>0</v>
      </c>
      <c r="J29" s="31"/>
    </row>
    <row r="30" spans="1:9" ht="12.75">
      <c r="A30" s="43"/>
      <c r="B30" s="43"/>
      <c r="C30" s="43"/>
      <c r="D30" s="43"/>
      <c r="E30" s="43"/>
      <c r="F30" s="43"/>
      <c r="G30" s="43"/>
      <c r="H30" s="43"/>
      <c r="I30" s="43"/>
    </row>
    <row r="31" spans="1:10" ht="14.25" customHeight="1">
      <c r="A31" s="103" t="s">
        <v>179</v>
      </c>
      <c r="B31" s="104"/>
      <c r="C31" s="105"/>
      <c r="D31" s="103" t="s">
        <v>193</v>
      </c>
      <c r="E31" s="104"/>
      <c r="F31" s="105"/>
      <c r="G31" s="103" t="s">
        <v>208</v>
      </c>
      <c r="H31" s="104"/>
      <c r="I31" s="105"/>
      <c r="J31" s="32"/>
    </row>
    <row r="32" spans="1:10" ht="14.25" customHeight="1">
      <c r="A32" s="106"/>
      <c r="B32" s="107"/>
      <c r="C32" s="108"/>
      <c r="D32" s="106"/>
      <c r="E32" s="107"/>
      <c r="F32" s="108"/>
      <c r="G32" s="106"/>
      <c r="H32" s="107"/>
      <c r="I32" s="108"/>
      <c r="J32" s="32"/>
    </row>
    <row r="33" spans="1:10" ht="14.25" customHeight="1">
      <c r="A33" s="106"/>
      <c r="B33" s="107"/>
      <c r="C33" s="108"/>
      <c r="D33" s="106"/>
      <c r="E33" s="107"/>
      <c r="F33" s="108"/>
      <c r="G33" s="106"/>
      <c r="H33" s="107"/>
      <c r="I33" s="108"/>
      <c r="J33" s="32"/>
    </row>
    <row r="34" spans="1:10" ht="14.25" customHeight="1">
      <c r="A34" s="106"/>
      <c r="B34" s="107"/>
      <c r="C34" s="108"/>
      <c r="D34" s="106"/>
      <c r="E34" s="107"/>
      <c r="F34" s="108"/>
      <c r="G34" s="106"/>
      <c r="H34" s="107"/>
      <c r="I34" s="108"/>
      <c r="J34" s="32"/>
    </row>
    <row r="35" spans="1:10" ht="14.25" customHeight="1">
      <c r="A35" s="109" t="s">
        <v>180</v>
      </c>
      <c r="B35" s="110"/>
      <c r="C35" s="111"/>
      <c r="D35" s="109" t="s">
        <v>180</v>
      </c>
      <c r="E35" s="110"/>
      <c r="F35" s="111"/>
      <c r="G35" s="109" t="s">
        <v>180</v>
      </c>
      <c r="H35" s="110"/>
      <c r="I35" s="111"/>
      <c r="J35" s="32"/>
    </row>
    <row r="36" spans="1:9" ht="11.25" customHeight="1">
      <c r="A36" s="44" t="s">
        <v>30</v>
      </c>
      <c r="B36" s="46"/>
      <c r="C36" s="46"/>
      <c r="D36" s="46"/>
      <c r="E36" s="46"/>
      <c r="F36" s="46"/>
      <c r="G36" s="46"/>
      <c r="H36" s="46"/>
      <c r="I36" s="46"/>
    </row>
    <row r="37" spans="1:9" ht="409.5" customHeight="1" hidden="1">
      <c r="A37" s="70"/>
      <c r="B37" s="62"/>
      <c r="C37" s="62"/>
      <c r="D37" s="62"/>
      <c r="E37" s="62"/>
      <c r="F37" s="62"/>
      <c r="G37" s="62"/>
      <c r="H37" s="62"/>
      <c r="I37" s="62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Tatka</cp:lastModifiedBy>
  <dcterms:modified xsi:type="dcterms:W3CDTF">2016-02-11T14:51:47Z</dcterms:modified>
  <cp:category/>
  <cp:version/>
  <cp:contentType/>
  <cp:contentStatus/>
</cp:coreProperties>
</file>