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8780" windowHeight="7620" activeTab="0"/>
  </bookViews>
  <sheets>
    <sheet name="Krycí list" sheetId="1" r:id="rId1"/>
    <sheet name="Rekapitulace" sheetId="2" r:id="rId2"/>
    <sheet name="Položky" sheetId="3" r:id="rId3"/>
  </sheets>
  <definedNames>
    <definedName name="cisloobjektu">'Krycí list'!$A$4</definedName>
    <definedName name="cislostavby">'Krycí list'!$A$6</definedName>
    <definedName name="Datum">'Krycí list'!$B$26</definedName>
    <definedName name="Dil">'Rekapitulace'!$A$6</definedName>
    <definedName name="Dodavka">'Rekapitulace'!$G$26</definedName>
    <definedName name="Dodavka0">'Položky'!#REF!</definedName>
    <definedName name="HSV">'Rekapitulace'!$E$26</definedName>
    <definedName name="HSV0">'Položky'!#REF!</definedName>
    <definedName name="HZS">'Rekapitulace'!$I$26</definedName>
    <definedName name="HZS0">'Položky'!#REF!</definedName>
    <definedName name="JKSO">'Krycí list'!$F$4</definedName>
    <definedName name="MJ">'Krycí list'!$G$4</definedName>
    <definedName name="Mont">'Rekapitulace'!$H$26</definedName>
    <definedName name="Montaz0">'Položky'!#REF!</definedName>
    <definedName name="NazevDilu">'Rekapitulace'!$B$6</definedName>
    <definedName name="nazevobjektu">'Krycí list'!$C$4</definedName>
    <definedName name="nazevstavby">'Krycí list'!$C$6</definedName>
    <definedName name="_xlnm.Print_Titles" localSheetId="2">'Položky'!$1:$6</definedName>
    <definedName name="_xlnm.Print_Titles" localSheetId="1">'Rekapitulace'!$1:$6</definedName>
    <definedName name="Objednatel">'Krycí list'!$C$8</definedName>
    <definedName name="_xlnm.Print_Area" localSheetId="0">'Krycí list'!$A$1:$G$45</definedName>
    <definedName name="_xlnm.Print_Area" localSheetId="2">'Položky'!$A$1:$G$382</definedName>
    <definedName name="_xlnm.Print_Area" localSheetId="1">'Rekapitulace'!$A$1:$I$28</definedName>
    <definedName name="PocetMJ">'Krycí list'!$G$7</definedName>
    <definedName name="Poznamka">'Krycí list'!$B$37</definedName>
    <definedName name="Projektant">'Krycí list'!$C$7</definedName>
    <definedName name="PSV">'Rekapitulace'!$F$26</definedName>
    <definedName name="PSV0">'Položky'!#REF!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'Rekapitulace'!#REF!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list'!$G$9</definedName>
    <definedName name="Zaklad22">'Krycí list'!$F$32</definedName>
    <definedName name="Zaklad5">'Krycí list'!$F$30</definedName>
    <definedName name="Zhotovitel">'Krycí list'!$E$11</definedName>
  </definedNames>
  <calcPr fullCalcOnLoad="1"/>
</workbook>
</file>

<file path=xl/sharedStrings.xml><?xml version="1.0" encoding="utf-8"?>
<sst xmlns="http://schemas.openxmlformats.org/spreadsheetml/2006/main" count="984" uniqueCount="504">
  <si>
    <t>KRYCÍ LIST ROZPOČTU</t>
  </si>
  <si>
    <t>Objekt :</t>
  </si>
  <si>
    <t>Název objektu :</t>
  </si>
  <si>
    <t>JKSO :</t>
  </si>
  <si>
    <t xml:space="preserve"> </t>
  </si>
  <si>
    <t>Stavba :</t>
  </si>
  <si>
    <t>Název stavby :</t>
  </si>
  <si>
    <t>SKP :</t>
  </si>
  <si>
    <t>Projektant :</t>
  </si>
  <si>
    <t>Počet měrných jednotek :</t>
  </si>
  <si>
    <t>Objednatel :</t>
  </si>
  <si>
    <t>Náklady na MJ :</t>
  </si>
  <si>
    <t>Počet listů :</t>
  </si>
  <si>
    <t>Zakázkové číslo :</t>
  </si>
  <si>
    <t>Zpracovatel projektu :</t>
  </si>
  <si>
    <t>Zhotovitel :</t>
  </si>
  <si>
    <t>ROZPOČTOVÉ NÁKLADY</t>
  </si>
  <si>
    <t>Rozpočtové náklady II. a III. hlavy</t>
  </si>
  <si>
    <t>Vedlejší rozpočtové náklady</t>
  </si>
  <si>
    <t>Dodávka celkem</t>
  </si>
  <si>
    <t>Z</t>
  </si>
  <si>
    <t>Montáž celkem</t>
  </si>
  <si>
    <t>R</t>
  </si>
  <si>
    <t>HSV celkem</t>
  </si>
  <si>
    <t>N</t>
  </si>
  <si>
    <t>PSV celkem</t>
  </si>
  <si>
    <t>ZRN celkem</t>
  </si>
  <si>
    <t>HZS</t>
  </si>
  <si>
    <t>RN II.a III.hlavy</t>
  </si>
  <si>
    <t>ZRN+VRN+HZS</t>
  </si>
  <si>
    <t>Vypracoval</t>
  </si>
  <si>
    <t>Za zhotovitele</t>
  </si>
  <si>
    <t>Za objednatele</t>
  </si>
  <si>
    <t>Jméno :</t>
  </si>
  <si>
    <t>Datum :</t>
  </si>
  <si>
    <t>Podpis:</t>
  </si>
  <si>
    <t>Podpis :</t>
  </si>
  <si>
    <t>Základ pro DPH</t>
  </si>
  <si>
    <t>%  činí :</t>
  </si>
  <si>
    <t>DPH</t>
  </si>
  <si>
    <t>CENA ZA OBJEKT CELKEM</t>
  </si>
  <si>
    <t>Poznámka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</si>
  <si>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</si>
  <si>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</si>
  <si>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</si>
  <si>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</si>
  <si>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</si>
  <si>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</si>
  <si>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</si>
  <si>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 xml:space="preserve">Položkový rozpočet 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</si>
  <si>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</si>
  <si>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</si>
  <si>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</si>
  <si>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</si>
  <si>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</si>
  <si>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</si>
  <si>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</si>
  <si>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</si>
  <si>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1</t>
  </si>
  <si>
    <t>Zemní práce</t>
  </si>
  <si>
    <t>Celkem za</t>
  </si>
  <si>
    <t>139 60-1102.R00</t>
  </si>
  <si>
    <t xml:space="preserve">Ruční výkop jam, rýh a šachet v hornině tř. 3 </t>
  </si>
  <si>
    <t>m3</t>
  </si>
  <si>
    <t>(8,55+1,70+7,45+1,70+8,55+4,60+5,40)*0,40*0,60</t>
  </si>
  <si>
    <t>(4,65+5,40+4,65+24,55+13,90)*0,40*0,60</t>
  </si>
  <si>
    <t>174 10-1102.R00</t>
  </si>
  <si>
    <t xml:space="preserve">Zásyp ruční se zhutněním </t>
  </si>
  <si>
    <t>60</t>
  </si>
  <si>
    <t>Úpravy povrchů, omítky</t>
  </si>
  <si>
    <t>602 01-5183.RT7</t>
  </si>
  <si>
    <t>Omítka tenkovrstvá  silikát zrnitá, tloušťka vrstvy 2,0 mm</t>
  </si>
  <si>
    <t>m2</t>
  </si>
  <si>
    <t>24,45*11,96</t>
  </si>
  <si>
    <t>13,80*11,96*2</t>
  </si>
  <si>
    <t>(8,55+1,70+7,35+1,70+8,55)*14,705</t>
  </si>
  <si>
    <t>(5,40+4,55)*3,86</t>
  </si>
  <si>
    <t>5,40*3,56</t>
  </si>
  <si>
    <t>(1,60*2+24,05)*0,20</t>
  </si>
  <si>
    <t>(3,65*2+4,95)*0,20</t>
  </si>
  <si>
    <t>Mezisoučet</t>
  </si>
  <si>
    <t>odpočet otvorů:</t>
  </si>
  <si>
    <t>-1,10*1,70*51</t>
  </si>
  <si>
    <t>-0,60*0,85*3</t>
  </si>
  <si>
    <t>-1,70*2,35</t>
  </si>
  <si>
    <t>-0,80*1,70</t>
  </si>
  <si>
    <t>-1,70*2,05</t>
  </si>
  <si>
    <t>-1,10*1,70*19</t>
  </si>
  <si>
    <t>-1,30*2,0</t>
  </si>
  <si>
    <t>-2,30*1,45</t>
  </si>
  <si>
    <t>ostění:</t>
  </si>
  <si>
    <t>(2*1,70+1,10)*0,20*51</t>
  </si>
  <si>
    <t>(2*0,85+0,60)*0,20*3</t>
  </si>
  <si>
    <t>(2*2,35+1,70)*0,20</t>
  </si>
  <si>
    <t>(2*1,70+0,80)*0,20</t>
  </si>
  <si>
    <t>(2*2,05+1,70)*0,20</t>
  </si>
  <si>
    <t>(2*1,70+1,10)*0,20*19</t>
  </si>
  <si>
    <t>(2*2,0+1,30)*0,20</t>
  </si>
  <si>
    <t>(2*1,45+2,30)*0,20</t>
  </si>
  <si>
    <t>m</t>
  </si>
  <si>
    <t>1.PP:</t>
  </si>
  <si>
    <t>5,0*6,05</t>
  </si>
  <si>
    <t>4,85*3,95</t>
  </si>
  <si>
    <t>4,85*3,45</t>
  </si>
  <si>
    <t>5,0*2,65</t>
  </si>
  <si>
    <t>2,60*5,0</t>
  </si>
  <si>
    <t>12,50*2,0</t>
  </si>
  <si>
    <t>5,45*2,80</t>
  </si>
  <si>
    <t>5,65*5,0</t>
  </si>
  <si>
    <t>4,80*2,135</t>
  </si>
  <si>
    <t>4,55*5,50</t>
  </si>
  <si>
    <t>4,55*3,15</t>
  </si>
  <si>
    <t>4,465*4,10</t>
  </si>
  <si>
    <t>2*(5,0+6,05)*1,0</t>
  </si>
  <si>
    <t>2*(3,95+4,85)*1,0</t>
  </si>
  <si>
    <t>2*(3,45+4,85)*1,0</t>
  </si>
  <si>
    <t>2*(2,65+5,0)*1,0</t>
  </si>
  <si>
    <t>2*(2,60+5,0)*1,0</t>
  </si>
  <si>
    <t>2*(12,50+7,45)*1,0</t>
  </si>
  <si>
    <t>2*(4,80+2,135)*1,0</t>
  </si>
  <si>
    <t>2*(5,0+5,65)*1,0</t>
  </si>
  <si>
    <t>2*(5,50+4,55)*1,0</t>
  </si>
  <si>
    <t>2*(3,15+4,55)*1,0</t>
  </si>
  <si>
    <t>2*(4,10+4,485)*1,0</t>
  </si>
  <si>
    <t>62</t>
  </si>
  <si>
    <t>Upravy povrchů vnější</t>
  </si>
  <si>
    <t>620 99-1121.R00</t>
  </si>
  <si>
    <t xml:space="preserve">Zakrývání výplní vnějších otvorů z lešení </t>
  </si>
  <si>
    <t>1,10*1,70*51</t>
  </si>
  <si>
    <t>0,60*0,85*3</t>
  </si>
  <si>
    <t>1,70*2,35</t>
  </si>
  <si>
    <t>0,80*1,70</t>
  </si>
  <si>
    <t>1,70*2,05</t>
  </si>
  <si>
    <t>1,10*1,70*19</t>
  </si>
  <si>
    <t>1,30*2,0</t>
  </si>
  <si>
    <t>2,30*1,45</t>
  </si>
  <si>
    <t>622 31-9011.R00</t>
  </si>
  <si>
    <t xml:space="preserve">Soklová lišta hliník KZS  tl. 80 mm </t>
  </si>
  <si>
    <t>8,55+1,70+7,45+1,70+8,55+4,60+5,40+4,65+5,40+4,65+24,55+13,90</t>
  </si>
  <si>
    <t>622 31-9015.R00</t>
  </si>
  <si>
    <t xml:space="preserve">Soklová lišta hliník KZS  tl. 160 mm </t>
  </si>
  <si>
    <t>8,55+1,70+7,35+1,70+8,55+4,60+5,40+4,55+5,40+4,65+24,45+13,80</t>
  </si>
  <si>
    <t>622 31-9113.R00</t>
  </si>
  <si>
    <t xml:space="preserve">Dilatační profil KZS  rohový V </t>
  </si>
  <si>
    <t>4*11,96</t>
  </si>
  <si>
    <t>2*10,59</t>
  </si>
  <si>
    <t>2*3,86</t>
  </si>
  <si>
    <t>622 31-9135.RV1</t>
  </si>
  <si>
    <t>Zatepl. fasáda, EPS F 160 mm zakončený stěrkou s výztužnou tkaninou</t>
  </si>
  <si>
    <t>(24,45+2*13,80)*7,2</t>
  </si>
  <si>
    <t>-4,55*3,86</t>
  </si>
  <si>
    <t>(8,55+1,70+7,35+1,70+8,55)*7,20</t>
  </si>
  <si>
    <t>(5,40+4,55+5,40)*3,86</t>
  </si>
  <si>
    <t>-1,10*1,70*25</t>
  </si>
  <si>
    <t>-0,60*0,85*2</t>
  </si>
  <si>
    <t>-1,14*1,70*19</t>
  </si>
  <si>
    <t>622 31-9564.R00</t>
  </si>
  <si>
    <t xml:space="preserve">Zateplovací systém , parapet, XPS tl. 40 mm </t>
  </si>
  <si>
    <t>1,10*0,20*51</t>
  </si>
  <si>
    <t>0,60*0,20*3</t>
  </si>
  <si>
    <t>1,70*0,20</t>
  </si>
  <si>
    <t>0,80*0,20</t>
  </si>
  <si>
    <t>1,10*1,70*0,20*19</t>
  </si>
  <si>
    <t>2,30*0,20</t>
  </si>
  <si>
    <t>622 31-9154.RV9</t>
  </si>
  <si>
    <t>Zatepl.sys. , ostění, XPS F 40 mm zakončený stěrkou s výztužnou tkaninou</t>
  </si>
  <si>
    <t>(2*1,70+2,05)*0,20</t>
  </si>
  <si>
    <t>622 31-9511.R00</t>
  </si>
  <si>
    <t xml:space="preserve">Izolace suterénu  XPS tl. 80 mm, bez PÚ </t>
  </si>
  <si>
    <t>(8,55+1,70+7,45+1,70+8,55+4,60+5,40+4,65+5,40+4,65+24,55+13,90)*1,20</t>
  </si>
  <si>
    <t>622 43-2111.R00</t>
  </si>
  <si>
    <t xml:space="preserve">Omítka stěn dekorativní  jemnozrnná </t>
  </si>
  <si>
    <t>622390312R00</t>
  </si>
  <si>
    <t xml:space="preserve">Montáž KZS fasáda,polystyren,stěrka+výztuž.tkanina </t>
  </si>
  <si>
    <t>(24,45+2*13,80)*4,76</t>
  </si>
  <si>
    <t>(8,55+1,70+7,35+1,70+8,55)*4,165</t>
  </si>
  <si>
    <t>(2*13,60+24,05)*0,525</t>
  </si>
  <si>
    <t>-1,10*1,70*26</t>
  </si>
  <si>
    <t>-0,60*0,85</t>
  </si>
  <si>
    <t>283-76249.2</t>
  </si>
  <si>
    <t xml:space="preserve">Deska fas. EPS s grafitem  1000x500x160 mm </t>
  </si>
  <si>
    <t>338,0446*1,05</t>
  </si>
  <si>
    <t>311-73514</t>
  </si>
  <si>
    <t>Hmoždinka zapouštěcí STR  8/60U x 195 mm se zátkou 6ks/m2</t>
  </si>
  <si>
    <t>kus</t>
  </si>
  <si>
    <t>338,0446*6</t>
  </si>
  <si>
    <t>585-82141</t>
  </si>
  <si>
    <t>lepicí a stěrková hmota 7,35 kg/m2</t>
  </si>
  <si>
    <t>kg</t>
  </si>
  <si>
    <t>338,0446*7,35</t>
  </si>
  <si>
    <t>553-92548</t>
  </si>
  <si>
    <t>Profil rohový AL s prolisem 2 m WP AL 2 0,14 m/m2</t>
  </si>
  <si>
    <t>338,0446*0,14</t>
  </si>
  <si>
    <t>631-27202</t>
  </si>
  <si>
    <t>Tkanina skleněná  145g/m2 šířka 110 cm 1,15 m2/m2</t>
  </si>
  <si>
    <t>338,0446*1,15</t>
  </si>
  <si>
    <t>622 40-1931.R00</t>
  </si>
  <si>
    <t xml:space="preserve">Příplatek za pracnost, celková pl. otvorů do 35% </t>
  </si>
  <si>
    <t>338,0446+563,843</t>
  </si>
  <si>
    <t>622 42-1492.R00</t>
  </si>
  <si>
    <t>Doplňky zatepl. systémů, okenní lišta s tkaninou suterém</t>
  </si>
  <si>
    <t>(2*0,20+0,80)*4*2</t>
  </si>
  <si>
    <t>(2*0,20+0,60)*2</t>
  </si>
  <si>
    <t>622 42-1494.R00</t>
  </si>
  <si>
    <t>Doplňky zatepl. systémů, podparapetní lišta s tkan suterén</t>
  </si>
  <si>
    <t>4*0,80*2+0,60*2</t>
  </si>
  <si>
    <t>63</t>
  </si>
  <si>
    <t>Podlahy a podlahové konstrukce</t>
  </si>
  <si>
    <t>631 31-2121.R00</t>
  </si>
  <si>
    <t>Doplnění mazanin betonem do 4 m2, do tl. 8 cm vyrovnání na střeše</t>
  </si>
  <si>
    <t>odhad 25%: 350,615*0,08*0,25</t>
  </si>
  <si>
    <t>94</t>
  </si>
  <si>
    <t>Lešení a stavební výtahy</t>
  </si>
  <si>
    <t>941 94-1042.R00</t>
  </si>
  <si>
    <t xml:space="preserve">Montáž lešení leh.řad.s podlahami,š.1,2 m, H 30 m </t>
  </si>
  <si>
    <t>2*(27,45+18,50)*12,0</t>
  </si>
  <si>
    <t>941 94-1292.R00</t>
  </si>
  <si>
    <t xml:space="preserve">Příplatek za každý měsíc použití lešení k pol.1042 </t>
  </si>
  <si>
    <t>1102,8*2</t>
  </si>
  <si>
    <t>941 94-1842.R00</t>
  </si>
  <si>
    <t xml:space="preserve">Demontáž lešení leh.řad.s podlahami,š.1,2 m,H 30 m </t>
  </si>
  <si>
    <t>944 94-4011.R00</t>
  </si>
  <si>
    <t xml:space="preserve">Montáž ochranné sítě z umělých vláken </t>
  </si>
  <si>
    <t>944 94-4031.R00</t>
  </si>
  <si>
    <t xml:space="preserve">Příplatek za každý měsíc použití sítí k pol. 4011 </t>
  </si>
  <si>
    <t>709-21338.1</t>
  </si>
  <si>
    <t xml:space="preserve">Síťovina ochranná   3,07 x 50 m </t>
  </si>
  <si>
    <t>96</t>
  </si>
  <si>
    <t>Bourání konstrukcí</t>
  </si>
  <si>
    <t>1,14*51</t>
  </si>
  <si>
    <t>0,64*3</t>
  </si>
  <si>
    <t>0,84</t>
  </si>
  <si>
    <t>R960</t>
  </si>
  <si>
    <t xml:space="preserve">Odstranění drobných prvků na fasádě </t>
  </si>
  <si>
    <t>hod</t>
  </si>
  <si>
    <t>97</t>
  </si>
  <si>
    <t>Prorážení otvorů</t>
  </si>
  <si>
    <t>979 01-1311.R00</t>
  </si>
  <si>
    <t xml:space="preserve">Svislá doprava suti a vybouraných hmot shozem </t>
  </si>
  <si>
    <t>t</t>
  </si>
  <si>
    <t>0,7685</t>
  </si>
  <si>
    <t>979 01-1321.R00</t>
  </si>
  <si>
    <t xml:space="preserve">Montáž a demontáž shozu za 2.NP </t>
  </si>
  <si>
    <t>979 01-1329.R00</t>
  </si>
  <si>
    <t xml:space="preserve">Přípl. k mont.a dem. shozu za každé další podlaží </t>
  </si>
  <si>
    <t>979 01-1331.R00</t>
  </si>
  <si>
    <t xml:space="preserve">Pronájem shozu  (za metr) </t>
  </si>
  <si>
    <t>den</t>
  </si>
  <si>
    <t>12*30</t>
  </si>
  <si>
    <t>979 08-1111.R00</t>
  </si>
  <si>
    <t xml:space="preserve">Odvoz suti a vybour. hmot na skládku do 1 km </t>
  </si>
  <si>
    <t>979 08-1121.R00</t>
  </si>
  <si>
    <t xml:space="preserve">Příplatek k odvozu za každý další 1 km </t>
  </si>
  <si>
    <t>11,4918*15</t>
  </si>
  <si>
    <t>979 08-2111.R00</t>
  </si>
  <si>
    <t xml:space="preserve">Vnitrostaveništní doprava suti do 10 m </t>
  </si>
  <si>
    <t>979 08-2121.R00</t>
  </si>
  <si>
    <t xml:space="preserve">Příplatek k vnitrost. dopravě suti za dalších 5 m </t>
  </si>
  <si>
    <t>11,4918*2</t>
  </si>
  <si>
    <t>979 99-0121.R00</t>
  </si>
  <si>
    <t xml:space="preserve">Poplatek za skládku suti - asfaltové pásy </t>
  </si>
  <si>
    <t>979 99-9997.R00</t>
  </si>
  <si>
    <t>Poplatek za skládku čistá suť +plech</t>
  </si>
  <si>
    <t>0,76850</t>
  </si>
  <si>
    <t>99</t>
  </si>
  <si>
    <t>Staveništní přesun hmot</t>
  </si>
  <si>
    <t>999 28-1111.R00</t>
  </si>
  <si>
    <t xml:space="preserve">Přesun hmot pro opravy a údržbu do výšky 25 m </t>
  </si>
  <si>
    <t>712</t>
  </si>
  <si>
    <t>Živičné krytiny</t>
  </si>
  <si>
    <t>712 30-0832.R00</t>
  </si>
  <si>
    <t xml:space="preserve">Odstranění živičné krytiny střech do 10° 2vrstvé </t>
  </si>
  <si>
    <t>13,20*23,85</t>
  </si>
  <si>
    <t>7,75*1,70</t>
  </si>
  <si>
    <t>4,35*5,20</t>
  </si>
  <si>
    <t>712 31-1101.RZ1</t>
  </si>
  <si>
    <t>Povlaková krytina střech do 10°, za studena ALP 1 x nátěr - včetně dodávky ALP</t>
  </si>
  <si>
    <t>712 34-1559.RT1</t>
  </si>
  <si>
    <t>Povlaková krytina střech do 10°, NAIP přitavením 1 vrstva - materiál ve specifikaci</t>
  </si>
  <si>
    <t>13,20*23,85*2</t>
  </si>
  <si>
    <t>7,75*1,70*2</t>
  </si>
  <si>
    <t>4,35*5,20*2</t>
  </si>
  <si>
    <t>628-52265</t>
  </si>
  <si>
    <t xml:space="preserve">Pás modifikovaný asfalt </t>
  </si>
  <si>
    <t>350,615*1,15</t>
  </si>
  <si>
    <t>12,40*1,20</t>
  </si>
  <si>
    <t>628-52250.3</t>
  </si>
  <si>
    <t xml:space="preserve">Pás modif. asfalt </t>
  </si>
  <si>
    <t>712 81-1101.RZ1</t>
  </si>
  <si>
    <t>Samostatné vytažení izolace, za studena  ALP 1x nátěr - včetně dodávky ALP</t>
  </si>
  <si>
    <t>(4,55+5,40)*0,20</t>
  </si>
  <si>
    <t>(13,80*2+24,45)*0,20</t>
  </si>
  <si>
    <t>712 84-1559.RT2</t>
  </si>
  <si>
    <t>Samostatné vytažení izolace, pásy přitavením 2 vrstvy - asf.pás ve specifikaci</t>
  </si>
  <si>
    <t>R712</t>
  </si>
  <si>
    <t>Manipulace, přemístění a příp. úprava zařízení na polché střeše</t>
  </si>
  <si>
    <t>998 71-2103.R00</t>
  </si>
  <si>
    <t xml:space="preserve">Přesun hmot pro povlakové krytiny, výšky do 24 m </t>
  </si>
  <si>
    <t>713</t>
  </si>
  <si>
    <t>Izolace tepelné</t>
  </si>
  <si>
    <t>713 14-1311.R00</t>
  </si>
  <si>
    <t xml:space="preserve">Izolace tepelná střech, EPS s asf. pásem, na kotvy </t>
  </si>
  <si>
    <t>283-76542.5</t>
  </si>
  <si>
    <t xml:space="preserve">Deska izolač. PIR 024-Alu fólie 1250x625x80mm ozub </t>
  </si>
  <si>
    <t>13,20*23,85*1,05</t>
  </si>
  <si>
    <t>7,75*1,70*1,05</t>
  </si>
  <si>
    <t>4,35*5,20*1,05</t>
  </si>
  <si>
    <t>283-75704</t>
  </si>
  <si>
    <t>Deska izolační stabilizov. EPS 100S  1000 x 500 mm v tl. 80 mm</t>
  </si>
  <si>
    <t>13,20*23,85*0,08*1,05</t>
  </si>
  <si>
    <t>7,75*1,70*0,08*1,05</t>
  </si>
  <si>
    <t>4,35*5,20*0,08*1,05</t>
  </si>
  <si>
    <t>713 13-1152.R00</t>
  </si>
  <si>
    <t>Montáž izolace na tmel a hmožd.6 ks/m2, cihla plná ostění oken v suterénu</t>
  </si>
  <si>
    <t>2*(0,20+0,80)*0,90*4</t>
  </si>
  <si>
    <t>2*(0,20+0,60)*0,90</t>
  </si>
  <si>
    <t>8,64*6</t>
  </si>
  <si>
    <t>8,64*1,15</t>
  </si>
  <si>
    <t>8,64*1,14</t>
  </si>
  <si>
    <t>8,64*7,35</t>
  </si>
  <si>
    <t>283-76360.4</t>
  </si>
  <si>
    <t xml:space="preserve">Deska polystyrenová  XPS N-III-I  tl. 60 mm </t>
  </si>
  <si>
    <t>8,64*1,05</t>
  </si>
  <si>
    <t>998 71-3103.R00</t>
  </si>
  <si>
    <t xml:space="preserve">Přesun hmot pro izolace tepelné, výšky do 24 m </t>
  </si>
  <si>
    <t>764</t>
  </si>
  <si>
    <t>Konstrukce klempířské</t>
  </si>
  <si>
    <t>764 32-3830.R00</t>
  </si>
  <si>
    <t xml:space="preserve">Demont. oplech. okapů, živičná krytina, rš 330 mm </t>
  </si>
  <si>
    <t>8,55+7,35+8,55+5,40</t>
  </si>
  <si>
    <t>764 33-1830.R00</t>
  </si>
  <si>
    <t xml:space="preserve">Demontáž lemování zdí, rš 250 a 330 mm, do 30° </t>
  </si>
  <si>
    <t>4,55+5,40</t>
  </si>
  <si>
    <t>13,80*2+24,45</t>
  </si>
  <si>
    <t>764 35-2810.R00</t>
  </si>
  <si>
    <t xml:space="preserve">Demontáž žlabů půlkruh. rovných, rš 330 mm, do 30° </t>
  </si>
  <si>
    <t>764 41-0850.R00</t>
  </si>
  <si>
    <t xml:space="preserve">Demontáž oplechování parapetů,rš od 100 do 330 mm </t>
  </si>
  <si>
    <t>1,74*2</t>
  </si>
  <si>
    <t>1,14*19</t>
  </si>
  <si>
    <t>2,34</t>
  </si>
  <si>
    <t>764 43-0850.R00</t>
  </si>
  <si>
    <t xml:space="preserve">Demontáž oplechování zdí,rš 600 mm </t>
  </si>
  <si>
    <t>764 45-4802.R00</t>
  </si>
  <si>
    <t xml:space="preserve">Demontáž odpadních trub kruhových,D 120 mm </t>
  </si>
  <si>
    <t>3*12,0+3,86</t>
  </si>
  <si>
    <t>764 22-3440.R09</t>
  </si>
  <si>
    <t>Oplechování okapů Ti Zn,živičná krytina, rš 500 mm tl. 0,7 mm</t>
  </si>
  <si>
    <t>764 23-3420.R00</t>
  </si>
  <si>
    <t>Lemování z Ti Zn zdí, plochých střech, rš 250 mm tl. 0,7 mm</t>
  </si>
  <si>
    <t>764 25-2604.RT2</t>
  </si>
  <si>
    <t>Žlab podokapní půlkulatý TiZn  rš. 333 mm plech předzvětralý modrošedý</t>
  </si>
  <si>
    <t>764 25-9616.RT2</t>
  </si>
  <si>
    <t>Kotlík závěsný TiZn  půlkulatý,330/120 mm plech předzvětralý modrošedý</t>
  </si>
  <si>
    <t>764 34-6230.R00</t>
  </si>
  <si>
    <t xml:space="preserve">Ventilační nástavce z Pz, hladká krytina, D 150 mm </t>
  </si>
  <si>
    <t>764 51-1650.RT2</t>
  </si>
  <si>
    <t>Oplechování parapetů TiZn , rš. 330 mm plech předzvětralý modrošedý</t>
  </si>
  <si>
    <t>764 53-3660.RT9</t>
  </si>
  <si>
    <t>Oplech.zdí TiZn ,tl.0,7,rš.720, plochá sp plech předzvětralý modrošedý</t>
  </si>
  <si>
    <t>764 53-8650.R00</t>
  </si>
  <si>
    <t xml:space="preserve">Dělicí vrstva s hydroiz.pod oplechování zdí š.600 </t>
  </si>
  <si>
    <t>764 55-1604.RT2</t>
  </si>
  <si>
    <t>Svod z Ti Zn , kruhový, D 120 mm plech předzvětralý modrošedý</t>
  </si>
  <si>
    <t>764 84-1214.R00</t>
  </si>
  <si>
    <t xml:space="preserve">Odvětrání Pz plech, trouby kruhové, D do 150 mm </t>
  </si>
  <si>
    <t>4*0,20</t>
  </si>
  <si>
    <t>764 84-1394.R0X</t>
  </si>
  <si>
    <t>Montáž odvětrání Al, zvčetně dodávky odkouření od kotlů DN 110  dl.200 mm</t>
  </si>
  <si>
    <t>998 76-4103.R00</t>
  </si>
  <si>
    <t xml:space="preserve">Přesun hmot pro klempířské konstr., výšky do 24 m </t>
  </si>
  <si>
    <t>767</t>
  </si>
  <si>
    <t>Konstrukce zámečnické</t>
  </si>
  <si>
    <t>R767900</t>
  </si>
  <si>
    <t>Demontáž, prodloužení úchytů a zpětná montáž požárního žebříku</t>
  </si>
  <si>
    <t>M21</t>
  </si>
  <si>
    <t>Elektromontáže</t>
  </si>
  <si>
    <t>M210900</t>
  </si>
  <si>
    <t>Demontáž a zpětná montáž hromosvodu včetně doplnění</t>
  </si>
  <si>
    <t>2*12,50+25,0*2</t>
  </si>
  <si>
    <t xml:space="preserve">Revize hromosvodu </t>
  </si>
  <si>
    <t>Městský úřad v Chrastavě</t>
  </si>
  <si>
    <t>Jiří Schneider</t>
  </si>
  <si>
    <t>Zlepšení tepelné ochrany MŠ Chrastava, Nádražní č.p. 370</t>
  </si>
  <si>
    <t>113 10-6121.R00</t>
  </si>
  <si>
    <t>(8,55+1,70+7,45+1,70+8,55+4,60+5,40)*0,40</t>
  </si>
  <si>
    <t>767 66-2120.R0X</t>
  </si>
  <si>
    <t xml:space="preserve">Demontáž mříží pevných </t>
  </si>
  <si>
    <t>1,10*1,80</t>
  </si>
  <si>
    <t>0,80*1,00</t>
  </si>
  <si>
    <t>95</t>
  </si>
  <si>
    <t>Dokončovací kce na pozem.stav.</t>
  </si>
  <si>
    <t>952 90-1110.R00</t>
  </si>
  <si>
    <t>95 Dokončovací kce na pozem.stav.</t>
  </si>
  <si>
    <t>Čištění mytím vnějších ploch oken a dveří</t>
  </si>
  <si>
    <t>5</t>
  </si>
  <si>
    <t>Komunikace</t>
  </si>
  <si>
    <t>979 05-4441.R00</t>
  </si>
  <si>
    <t>Očištění vybour. dlaždic s výplní kamen. těženým </t>
  </si>
  <si>
    <t>Rozebrání dlažeb z betonových dlaždic na sucho </t>
  </si>
  <si>
    <t>596 81-1111.R00</t>
  </si>
  <si>
    <t>Kladení dlaždic kom.pro pěší, lože z kameniva těž. </t>
  </si>
  <si>
    <t>5 Komunikace</t>
  </si>
  <si>
    <t>M21 01-000.</t>
  </si>
  <si>
    <t>M21 02-02..</t>
  </si>
  <si>
    <t xml:space="preserve">Demontáž a opětovná montáž stávající zásuvky 230V </t>
  </si>
  <si>
    <t>M21 02-08.</t>
  </si>
  <si>
    <t xml:space="preserve">Přesun materiálu </t>
  </si>
  <si>
    <t>M21 02-09.</t>
  </si>
  <si>
    <t xml:space="preserve">Stavební přípomoci </t>
  </si>
  <si>
    <t>M21 02-10.</t>
  </si>
  <si>
    <t xml:space="preserve">Revize </t>
  </si>
  <si>
    <t>M24</t>
  </si>
  <si>
    <t>Montáže vzduchotechnických zař</t>
  </si>
  <si>
    <t>M24 10-0.</t>
  </si>
  <si>
    <t>Prodloužení výdechů VZT DN 400 mm + nová žaluzie</t>
  </si>
  <si>
    <t>VRN</t>
  </si>
  <si>
    <t>VRN 10-0.</t>
  </si>
  <si>
    <t>Zařízení staveniště - Veškeré náklady spojené s vybudováním, provozem a odstraněním  ZS</t>
  </si>
  <si>
    <t>soubor</t>
  </si>
  <si>
    <t>VRN 10-1.</t>
  </si>
  <si>
    <t>Zkoušky a revize- Náklady zhotovitele na provádění zkoušek a revizí nezbytných k provedení díla</t>
  </si>
  <si>
    <t>VRN 10-2.</t>
  </si>
  <si>
    <t>Provozní vlivy - Zohlednění všech cizých vlivů způsobených  na stavbě</t>
  </si>
  <si>
    <t>VRN 10-3.</t>
  </si>
  <si>
    <t xml:space="preserve">Vytyčení všech stávajících podzemních sítí </t>
  </si>
  <si>
    <t>VRN 10-4.</t>
  </si>
  <si>
    <t xml:space="preserve">Územní vlivy - zohlednění dopravních omezení </t>
  </si>
  <si>
    <t>VRN 10-5.</t>
  </si>
  <si>
    <t xml:space="preserve">Provedení měření vlhkosti zdiva před apikací ETICS </t>
  </si>
  <si>
    <t>VRN 10-6.</t>
  </si>
  <si>
    <t>Dokumentace skutečného provedení stavby v rozsahu dle přílohy č. 3 k vyhlášce č. 499/2006</t>
  </si>
  <si>
    <t>VRN 10-7.</t>
  </si>
  <si>
    <t>Úklid v průběhu a po dokončení stavby, čištění vozidel, komunikací</t>
  </si>
  <si>
    <t>VRN 10-8.</t>
  </si>
  <si>
    <t>Náklady na zajištění bezpečnosti a ochrany zdraví pracovníků a ostatních osob (BOZP) v průběhu stavb</t>
  </si>
  <si>
    <t>8*0,20</t>
  </si>
  <si>
    <t xml:space="preserve">Demontáž a opětovná montáž stávajícího venkovního nástěnného svítidla </t>
  </si>
  <si>
    <t>M21 02-03.</t>
  </si>
  <si>
    <t xml:space="preserve">Kabel CYKY 3Cx1,5 </t>
  </si>
  <si>
    <t>M21 02-04.</t>
  </si>
  <si>
    <t xml:space="preserve">Ukončení kabelu do 3x4mm2 </t>
  </si>
  <si>
    <t>M21 02-05.</t>
  </si>
  <si>
    <t xml:space="preserve">Elektroinstalační krabice do KZS nehořlavá </t>
  </si>
  <si>
    <t>783</t>
  </si>
  <si>
    <t>Nátěry</t>
  </si>
  <si>
    <t>783 20-1811.R00</t>
  </si>
  <si>
    <t xml:space="preserve">Odstranění nátěrů z kovových konstrukcí oškrábáním </t>
  </si>
  <si>
    <t>elektroskříň:</t>
  </si>
  <si>
    <t>783 22-6100.R00</t>
  </si>
  <si>
    <t xml:space="preserve">Nátěr syntetický kovových konstrukcí základní </t>
  </si>
  <si>
    <t>783 22-5600.R00</t>
  </si>
  <si>
    <t xml:space="preserve">Nátěr syntetický kovových konstrukcí 2x email </t>
  </si>
  <si>
    <t>783 Nátěry</t>
  </si>
  <si>
    <t>(1,00*0,50)+(0,8*1,50)</t>
  </si>
  <si>
    <t xml:space="preserve">783 </t>
  </si>
  <si>
    <t>3</t>
  </si>
  <si>
    <t>Svislé a kompletní konstrukce</t>
  </si>
  <si>
    <t>328 15-1111.R00</t>
  </si>
  <si>
    <t xml:space="preserve">Montáž sklepního světlíku z plastu </t>
  </si>
  <si>
    <t>328 15-1115.R00</t>
  </si>
  <si>
    <t xml:space="preserve">Montáž nastavovacího prvku sklepního světlíku </t>
  </si>
  <si>
    <t>S28-6900</t>
  </si>
  <si>
    <t>3 Svislé a kompletní konstrukce</t>
  </si>
  <si>
    <t>Angl. dvorky - - 1000 x 600 x 400 mm rošt mřížkový 30 x 30 mm</t>
  </si>
  <si>
    <t>R71 31-3900.</t>
  </si>
  <si>
    <t>Dodávka a montáž tepelné izolace - stropy stříkaná PUR pěna trvdá podhledová 0,028 W/mK</t>
  </si>
  <si>
    <t>Dodávka a montáž tepelné izolace - stěnystříkaná PUR pěna trvdá podhledová 0,028 W/mK</t>
  </si>
  <si>
    <t>žebřík</t>
  </si>
  <si>
    <t>(8,00*0,50)*0,5</t>
  </si>
  <si>
    <t>5,2*5,85</t>
  </si>
  <si>
    <t>3,5*4,65</t>
  </si>
  <si>
    <t>1,65*12</t>
  </si>
  <si>
    <t>5,45*2,8</t>
  </si>
  <si>
    <t>3,45*4,65</t>
  </si>
  <si>
    <t>5,25*5,85</t>
  </si>
  <si>
    <t>5,15*4,7</t>
  </si>
  <si>
    <t>3,55*4,7</t>
  </si>
  <si>
    <t>1,55*1,5</t>
  </si>
  <si>
    <t>1,45*3,1</t>
  </si>
  <si>
    <t>5,2*5,65</t>
  </si>
  <si>
    <t>2*(5,2+5,85)*1,0</t>
  </si>
  <si>
    <t>2*(5,45+2,52)*1,0</t>
  </si>
  <si>
    <t>2*(3,5+4,655)*1,0</t>
  </si>
  <si>
    <t>2*(4,65+3,45)*1,0</t>
  </si>
  <si>
    <t>2*(12+1,65)*1,0</t>
  </si>
  <si>
    <t>2*(5,15+4,7)*1,0</t>
  </si>
  <si>
    <t>2*(1,45+3,1)*1,0</t>
  </si>
  <si>
    <t>2*(5,1+4,7)*1,0</t>
  </si>
  <si>
    <t>2*(5,65+5,2)*1,0</t>
  </si>
  <si>
    <t>mezisoučet</t>
  </si>
  <si>
    <t>415,02*0,08</t>
  </si>
  <si>
    <t>212,15*0,08</t>
  </si>
  <si>
    <t>M21 02-11.</t>
  </si>
  <si>
    <t xml:space="preserve">Demontáž stávajícího vnitřního nástěnného svítidla </t>
  </si>
  <si>
    <t>M21 02-12.</t>
  </si>
  <si>
    <t>Demontáž a likvidace stávajícího kabelu CYKY-LO 3x1,5</t>
  </si>
  <si>
    <t>Demontáž a likvidace stávajícího rozvaděče vodarna</t>
  </si>
  <si>
    <t>M21 02-13.</t>
  </si>
  <si>
    <t>M21 02-14.</t>
  </si>
  <si>
    <t>Demontáž a opětovná montáž antény, paraboly včetně nastavení zapojení a nastavení</t>
  </si>
  <si>
    <t>M21 02-15.</t>
  </si>
  <si>
    <t>Odpojení a opětovné zapojení  telefonu včetně nastavení systému</t>
  </si>
  <si>
    <t>0,00</t>
  </si>
</sst>
</file>

<file path=xl/styles.xml><?xml version="1.0" encoding="utf-8"?>
<styleSheet xmlns="http://schemas.openxmlformats.org/spreadsheetml/2006/main">
  <numFmts count="19">
    <numFmt numFmtId="5" formatCode="&quot;Kč&quot;#,##0_);\(&quot;Kč&quot;#,##0\)"/>
    <numFmt numFmtId="6" formatCode="&quot;Kč&quot;#,##0_);[Red]\(&quot;Kč&quot;#,##0\)"/>
    <numFmt numFmtId="7" formatCode="&quot;Kč&quot;#,##0.00_);\(&quot;Kč&quot;#,##0.00\)"/>
    <numFmt numFmtId="8" formatCode="&quot;Kč&quot;#,##0.00_);[Red]\(&quot;Kč&quot;#,##0.00\)"/>
    <numFmt numFmtId="42" formatCode="_(&quot;Kč&quot;* #,##0_);_(&quot;Kč&quot;* \(#,##0\);_(&quot;Kč&quot;* &quot;-&quot;_);_(@_)"/>
    <numFmt numFmtId="41" formatCode="_(* #,##0_);_(* \(#,##0\);_(* &quot;-&quot;_);_(@_)"/>
    <numFmt numFmtId="44" formatCode="_(&quot;Kč&quot;* #,##0.00_);_(&quot;Kč&quot;* \(#,##0.00\);_(&quot;Kč&quot;* &quot;-&quot;??_);_(@_)"/>
    <numFmt numFmtId="43" formatCode="_(* #,##0.00_);_(* \(#,##0.00\);_(* &quot;-&quot;??_);_(@_)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dd/mm/yy"/>
    <numFmt numFmtId="173" formatCode="#,##0.00\ &quot;Kč&quot;"/>
    <numFmt numFmtId="174" formatCode="0.0"/>
  </numFmts>
  <fonts count="33">
    <font>
      <sz val="10"/>
      <name val="Arial CE"/>
      <family val="0"/>
    </font>
    <font>
      <sz val="11"/>
      <color indexed="8"/>
      <name val="Calibri"/>
      <family val="2"/>
    </font>
    <font>
      <b/>
      <sz val="14"/>
      <name val="Arial CE"/>
      <family val="2"/>
    </font>
    <font>
      <b/>
      <i/>
      <sz val="12"/>
      <name val="Arial CE"/>
      <family val="2"/>
    </font>
    <font>
      <b/>
      <i/>
      <sz val="10"/>
      <name val="Arial CE"/>
      <family val="2"/>
    </font>
    <font>
      <b/>
      <sz val="9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u val="single"/>
      <sz val="12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sz val="10"/>
      <color indexed="9"/>
      <name val="Arial CE"/>
      <family val="2"/>
    </font>
    <font>
      <sz val="8"/>
      <color indexed="12"/>
      <name val="Arial CE"/>
      <family val="2"/>
    </font>
    <font>
      <i/>
      <sz val="8"/>
      <name val="Arial CE"/>
      <family val="2"/>
    </font>
    <font>
      <i/>
      <sz val="9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7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8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0" borderId="1" applyNumberFormat="0" applyFill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9" fillId="3" borderId="0" applyNumberFormat="0" applyBorder="0" applyAlignment="0" applyProtection="0"/>
    <xf numFmtId="0" fontId="20" fillId="16" borderId="2" applyNumberFormat="0" applyAlignment="0" applyProtection="0"/>
    <xf numFmtId="170" fontId="1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0" fillId="0" borderId="0">
      <alignment/>
      <protection/>
    </xf>
    <xf numFmtId="0" fontId="1" fillId="18" borderId="6" applyNumberFormat="0" applyFont="0" applyAlignment="0" applyProtection="0"/>
    <xf numFmtId="9" fontId="1" fillId="0" borderId="0" applyFont="0" applyFill="0" applyBorder="0" applyAlignment="0" applyProtection="0"/>
    <xf numFmtId="0" fontId="26" fillId="0" borderId="7" applyNumberFormat="0" applyFill="0" applyAlignment="0" applyProtection="0"/>
    <xf numFmtId="0" fontId="27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7" borderId="8" applyNumberFormat="0" applyAlignment="0" applyProtection="0"/>
    <xf numFmtId="0" fontId="30" fillId="19" borderId="8" applyNumberFormat="0" applyAlignment="0" applyProtection="0"/>
    <xf numFmtId="0" fontId="31" fillId="19" borderId="9" applyNumberFormat="0" applyAlignment="0" applyProtection="0"/>
    <xf numFmtId="0" fontId="32" fillId="0" borderId="0" applyNumberFormat="0" applyFill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3" borderId="0" applyNumberFormat="0" applyBorder="0" applyAlignment="0" applyProtection="0"/>
  </cellStyleXfs>
  <cellXfs count="199">
    <xf numFmtId="0" fontId="0" fillId="0" borderId="0" xfId="0" applyAlignment="1">
      <alignment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49" fontId="3" fillId="19" borderId="14" xfId="0" applyNumberFormat="1" applyFont="1" applyFill="1" applyBorder="1" applyAlignment="1">
      <alignment/>
    </xf>
    <xf numFmtId="49" fontId="0" fillId="19" borderId="15" xfId="0" applyNumberFormat="1" applyFill="1" applyBorder="1" applyAlignment="1">
      <alignment/>
    </xf>
    <xf numFmtId="0" fontId="4" fillId="19" borderId="0" xfId="0" applyFont="1" applyFill="1" applyBorder="1" applyAlignment="1">
      <alignment/>
    </xf>
    <xf numFmtId="0" fontId="0" fillId="19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0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1" xfId="0" applyNumberFormat="1" applyBorder="1" applyAlignment="1">
      <alignment/>
    </xf>
    <xf numFmtId="0" fontId="0" fillId="0" borderId="0" xfId="0" applyNumberFormat="1" applyAlignment="1">
      <alignment/>
    </xf>
    <xf numFmtId="3" fontId="0" fillId="0" borderId="21" xfId="0" applyNumberForma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14" xfId="0" applyBorder="1" applyAlignment="1">
      <alignment/>
    </xf>
    <xf numFmtId="0" fontId="0" fillId="0" borderId="26" xfId="0" applyBorder="1" applyAlignment="1">
      <alignment/>
    </xf>
    <xf numFmtId="3" fontId="0" fillId="0" borderId="0" xfId="0" applyNumberFormat="1" applyAlignment="1">
      <alignment/>
    </xf>
    <xf numFmtId="0" fontId="2" fillId="0" borderId="27" xfId="0" applyFont="1" applyBorder="1" applyAlignment="1">
      <alignment horizontal="centerContinuous" vertical="center"/>
    </xf>
    <xf numFmtId="0" fontId="7" fillId="0" borderId="28" xfId="0" applyFont="1" applyBorder="1" applyAlignment="1">
      <alignment horizontal="centerContinuous" vertical="center"/>
    </xf>
    <xf numFmtId="0" fontId="0" fillId="0" borderId="28" xfId="0" applyBorder="1" applyAlignment="1">
      <alignment horizontal="centerContinuous" vertical="center"/>
    </xf>
    <xf numFmtId="0" fontId="0" fillId="0" borderId="29" xfId="0" applyBorder="1" applyAlignment="1">
      <alignment horizontal="centerContinuous" vertical="center"/>
    </xf>
    <xf numFmtId="0" fontId="6" fillId="0" borderId="30" xfId="0" applyFont="1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32" xfId="0" applyBorder="1" applyAlignment="1">
      <alignment horizontal="centerContinuous"/>
    </xf>
    <xf numFmtId="0" fontId="6" fillId="0" borderId="31" xfId="0" applyFont="1" applyBorder="1" applyAlignment="1">
      <alignment horizontal="centerContinuous"/>
    </xf>
    <xf numFmtId="0" fontId="0" fillId="0" borderId="31" xfId="0" applyBorder="1" applyAlignment="1">
      <alignment horizontal="centerContinuous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3" fontId="0" fillId="0" borderId="35" xfId="0" applyNumberFormat="1" applyBorder="1" applyAlignment="1">
      <alignment/>
    </xf>
    <xf numFmtId="0" fontId="0" fillId="0" borderId="36" xfId="0" applyBorder="1" applyAlignment="1">
      <alignment/>
    </xf>
    <xf numFmtId="3" fontId="0" fillId="0" borderId="37" xfId="0" applyNumberFormat="1" applyBorder="1" applyAlignment="1">
      <alignment/>
    </xf>
    <xf numFmtId="0" fontId="0" fillId="0" borderId="38" xfId="0" applyBorder="1" applyAlignment="1">
      <alignment/>
    </xf>
    <xf numFmtId="3" fontId="0" fillId="0" borderId="23" xfId="0" applyNumberFormat="1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22" xfId="0" applyFont="1" applyBorder="1" applyAlignment="1">
      <alignment/>
    </xf>
    <xf numFmtId="3" fontId="0" fillId="0" borderId="42" xfId="0" applyNumberFormat="1" applyBorder="1" applyAlignment="1">
      <alignment/>
    </xf>
    <xf numFmtId="0" fontId="0" fillId="0" borderId="43" xfId="0" applyBorder="1" applyAlignment="1">
      <alignment/>
    </xf>
    <xf numFmtId="3" fontId="0" fillId="0" borderId="44" xfId="0" applyNumberFormat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0" xfId="0" applyBorder="1" applyAlignment="1">
      <alignment horizontal="right"/>
    </xf>
    <xf numFmtId="172" fontId="0" fillId="0" borderId="0" xfId="0" applyNumberFormat="1" applyBorder="1" applyAlignment="1">
      <alignment/>
    </xf>
    <xf numFmtId="0" fontId="0" fillId="0" borderId="20" xfId="0" applyNumberFormat="1" applyBorder="1" applyAlignment="1">
      <alignment horizontal="right"/>
    </xf>
    <xf numFmtId="173" fontId="0" fillId="0" borderId="23" xfId="0" applyNumberFormat="1" applyBorder="1" applyAlignment="1">
      <alignment/>
    </xf>
    <xf numFmtId="173" fontId="0" fillId="0" borderId="0" xfId="0" applyNumberFormat="1" applyBorder="1" applyAlignment="1">
      <alignment/>
    </xf>
    <xf numFmtId="0" fontId="7" fillId="0" borderId="43" xfId="0" applyFont="1" applyFill="1" applyBorder="1" applyAlignment="1">
      <alignment/>
    </xf>
    <xf numFmtId="0" fontId="7" fillId="0" borderId="44" xfId="0" applyFont="1" applyFill="1" applyBorder="1" applyAlignment="1">
      <alignment/>
    </xf>
    <xf numFmtId="0" fontId="7" fillId="0" borderId="47" xfId="0" applyFont="1" applyFill="1" applyBorder="1" applyAlignment="1">
      <alignment/>
    </xf>
    <xf numFmtId="173" fontId="7" fillId="0" borderId="44" xfId="0" applyNumberFormat="1" applyFont="1" applyFill="1" applyBorder="1" applyAlignment="1">
      <alignment/>
    </xf>
    <xf numFmtId="0" fontId="7" fillId="0" borderId="48" xfId="0" applyFont="1" applyFill="1" applyBorder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justify"/>
    </xf>
    <xf numFmtId="0" fontId="4" fillId="0" borderId="49" xfId="46" applyFont="1" applyBorder="1">
      <alignment/>
      <protection/>
    </xf>
    <xf numFmtId="0" fontId="0" fillId="0" borderId="49" xfId="46" applyBorder="1">
      <alignment/>
      <protection/>
    </xf>
    <xf numFmtId="0" fontId="0" fillId="0" borderId="49" xfId="46" applyBorder="1" applyAlignment="1">
      <alignment horizontal="right"/>
      <protection/>
    </xf>
    <xf numFmtId="0" fontId="0" fillId="0" borderId="49" xfId="46" applyFont="1" applyBorder="1">
      <alignment/>
      <protection/>
    </xf>
    <xf numFmtId="0" fontId="0" fillId="0" borderId="49" xfId="0" applyNumberFormat="1" applyBorder="1" applyAlignment="1">
      <alignment horizontal="left"/>
    </xf>
    <xf numFmtId="0" fontId="0" fillId="0" borderId="50" xfId="0" applyNumberFormat="1" applyBorder="1" applyAlignment="1">
      <alignment/>
    </xf>
    <xf numFmtId="0" fontId="4" fillId="0" borderId="51" xfId="46" applyFont="1" applyBorder="1">
      <alignment/>
      <protection/>
    </xf>
    <xf numFmtId="0" fontId="0" fillId="0" borderId="51" xfId="46" applyBorder="1">
      <alignment/>
      <protection/>
    </xf>
    <xf numFmtId="0" fontId="0" fillId="0" borderId="51" xfId="46" applyBorder="1" applyAlignment="1">
      <alignment horizontal="right"/>
      <protection/>
    </xf>
    <xf numFmtId="49" fontId="2" fillId="0" borderId="0" xfId="0" applyNumberFormat="1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49" fontId="6" fillId="0" borderId="30" xfId="0" applyNumberFormat="1" applyFont="1" applyFill="1" applyBorder="1" applyAlignment="1">
      <alignment/>
    </xf>
    <xf numFmtId="0" fontId="6" fillId="0" borderId="31" xfId="0" applyFont="1" applyFill="1" applyBorder="1" applyAlignment="1">
      <alignment/>
    </xf>
    <xf numFmtId="0" fontId="6" fillId="0" borderId="32" xfId="0" applyFont="1" applyFill="1" applyBorder="1" applyAlignment="1">
      <alignment/>
    </xf>
    <xf numFmtId="0" fontId="6" fillId="0" borderId="52" xfId="0" applyFont="1" applyFill="1" applyBorder="1" applyAlignment="1">
      <alignment/>
    </xf>
    <xf numFmtId="0" fontId="6" fillId="0" borderId="53" xfId="0" applyFont="1" applyFill="1" applyBorder="1" applyAlignment="1">
      <alignment/>
    </xf>
    <xf numFmtId="0" fontId="6" fillId="0" borderId="54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6" fillId="0" borderId="30" xfId="0" applyFont="1" applyFill="1" applyBorder="1" applyAlignment="1">
      <alignment/>
    </xf>
    <xf numFmtId="3" fontId="6" fillId="0" borderId="32" xfId="0" applyNumberFormat="1" applyFont="1" applyFill="1" applyBorder="1" applyAlignment="1">
      <alignment/>
    </xf>
    <xf numFmtId="3" fontId="6" fillId="0" borderId="52" xfId="0" applyNumberFormat="1" applyFont="1" applyFill="1" applyBorder="1" applyAlignment="1">
      <alignment/>
    </xf>
    <xf numFmtId="3" fontId="6" fillId="0" borderId="53" xfId="0" applyNumberFormat="1" applyFont="1" applyFill="1" applyBorder="1" applyAlignment="1">
      <alignment/>
    </xf>
    <xf numFmtId="3" fontId="6" fillId="0" borderId="54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0" fillId="0" borderId="0" xfId="0" applyFill="1" applyAlignment="1">
      <alignment/>
    </xf>
    <xf numFmtId="3" fontId="9" fillId="0" borderId="0" xfId="0" applyNumberFormat="1" applyFont="1" applyAlignment="1">
      <alignment/>
    </xf>
    <xf numFmtId="4" fontId="9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46">
      <alignment/>
      <protection/>
    </xf>
    <xf numFmtId="0" fontId="0" fillId="0" borderId="0" xfId="46" applyFill="1">
      <alignment/>
      <protection/>
    </xf>
    <xf numFmtId="0" fontId="11" fillId="0" borderId="0" xfId="46" applyFont="1" applyFill="1" applyAlignment="1">
      <alignment horizontal="centerContinuous"/>
      <protection/>
    </xf>
    <xf numFmtId="0" fontId="12" fillId="0" borderId="0" xfId="46" applyFont="1" applyFill="1" applyAlignment="1">
      <alignment horizontal="centerContinuous"/>
      <protection/>
    </xf>
    <xf numFmtId="0" fontId="12" fillId="0" borderId="0" xfId="46" applyFont="1" applyFill="1" applyAlignment="1">
      <alignment horizontal="right"/>
      <protection/>
    </xf>
    <xf numFmtId="0" fontId="4" fillId="0" borderId="49" xfId="46" applyFont="1" applyFill="1" applyBorder="1">
      <alignment/>
      <protection/>
    </xf>
    <xf numFmtId="0" fontId="0" fillId="0" borderId="49" xfId="46" applyFill="1" applyBorder="1">
      <alignment/>
      <protection/>
    </xf>
    <xf numFmtId="0" fontId="9" fillId="0" borderId="49" xfId="46" applyFont="1" applyFill="1" applyBorder="1" applyAlignment="1">
      <alignment horizontal="right"/>
      <protection/>
    </xf>
    <xf numFmtId="0" fontId="0" fillId="0" borderId="49" xfId="46" applyFill="1" applyBorder="1" applyAlignment="1">
      <alignment horizontal="left"/>
      <protection/>
    </xf>
    <xf numFmtId="0" fontId="0" fillId="0" borderId="50" xfId="46" applyFill="1" applyBorder="1">
      <alignment/>
      <protection/>
    </xf>
    <xf numFmtId="0" fontId="9" fillId="0" borderId="0" xfId="46" applyFont="1" applyFill="1">
      <alignment/>
      <protection/>
    </xf>
    <xf numFmtId="0" fontId="0" fillId="0" borderId="0" xfId="46" applyFont="1" applyFill="1">
      <alignment/>
      <protection/>
    </xf>
    <xf numFmtId="0" fontId="0" fillId="0" borderId="0" xfId="46" applyFill="1" applyAlignment="1">
      <alignment horizontal="right"/>
      <protection/>
    </xf>
    <xf numFmtId="0" fontId="0" fillId="0" borderId="0" xfId="46" applyFill="1" applyAlignment="1">
      <alignment/>
      <protection/>
    </xf>
    <xf numFmtId="49" fontId="5" fillId="0" borderId="55" xfId="46" applyNumberFormat="1" applyFont="1" applyFill="1" applyBorder="1">
      <alignment/>
      <protection/>
    </xf>
    <xf numFmtId="0" fontId="5" fillId="0" borderId="39" xfId="46" applyFont="1" applyFill="1" applyBorder="1" applyAlignment="1">
      <alignment horizontal="center"/>
      <protection/>
    </xf>
    <xf numFmtId="0" fontId="5" fillId="0" borderId="39" xfId="46" applyNumberFormat="1" applyFont="1" applyFill="1" applyBorder="1" applyAlignment="1">
      <alignment horizontal="center"/>
      <protection/>
    </xf>
    <xf numFmtId="0" fontId="5" fillId="0" borderId="55" xfId="46" applyFont="1" applyFill="1" applyBorder="1" applyAlignment="1">
      <alignment horizontal="center"/>
      <protection/>
    </xf>
    <xf numFmtId="0" fontId="6" fillId="0" borderId="56" xfId="46" applyFont="1" applyFill="1" applyBorder="1" applyAlignment="1">
      <alignment horizontal="center"/>
      <protection/>
    </xf>
    <xf numFmtId="49" fontId="6" fillId="0" borderId="56" xfId="46" applyNumberFormat="1" applyFont="1" applyFill="1" applyBorder="1" applyAlignment="1">
      <alignment horizontal="left"/>
      <protection/>
    </xf>
    <xf numFmtId="0" fontId="6" fillId="0" borderId="56" xfId="46" applyFont="1" applyFill="1" applyBorder="1">
      <alignment/>
      <protection/>
    </xf>
    <xf numFmtId="0" fontId="0" fillId="0" borderId="56" xfId="46" applyFill="1" applyBorder="1" applyAlignment="1">
      <alignment horizontal="center"/>
      <protection/>
    </xf>
    <xf numFmtId="0" fontId="0" fillId="0" borderId="56" xfId="46" applyNumberFormat="1" applyFill="1" applyBorder="1" applyAlignment="1">
      <alignment horizontal="right"/>
      <protection/>
    </xf>
    <xf numFmtId="0" fontId="0" fillId="0" borderId="56" xfId="46" applyNumberFormat="1" applyFill="1" applyBorder="1">
      <alignment/>
      <protection/>
    </xf>
    <xf numFmtId="0" fontId="0" fillId="0" borderId="0" xfId="46" applyNumberFormat="1">
      <alignment/>
      <protection/>
    </xf>
    <xf numFmtId="0" fontId="13" fillId="0" borderId="0" xfId="46" applyFont="1">
      <alignment/>
      <protection/>
    </xf>
    <xf numFmtId="0" fontId="0" fillId="0" borderId="56" xfId="46" applyFont="1" applyFill="1" applyBorder="1" applyAlignment="1">
      <alignment horizontal="center"/>
      <protection/>
    </xf>
    <xf numFmtId="49" fontId="8" fillId="0" borderId="56" xfId="46" applyNumberFormat="1" applyFont="1" applyFill="1" applyBorder="1" applyAlignment="1">
      <alignment horizontal="left"/>
      <protection/>
    </xf>
    <xf numFmtId="0" fontId="8" fillId="0" borderId="56" xfId="46" applyFont="1" applyFill="1" applyBorder="1" applyAlignment="1">
      <alignment wrapText="1"/>
      <protection/>
    </xf>
    <xf numFmtId="49" fontId="8" fillId="0" borderId="56" xfId="46" applyNumberFormat="1" applyFont="1" applyFill="1" applyBorder="1" applyAlignment="1">
      <alignment horizontal="center" shrinkToFit="1"/>
      <protection/>
    </xf>
    <xf numFmtId="4" fontId="8" fillId="0" borderId="56" xfId="46" applyNumberFormat="1" applyFont="1" applyFill="1" applyBorder="1" applyAlignment="1">
      <alignment horizontal="right"/>
      <protection/>
    </xf>
    <xf numFmtId="4" fontId="8" fillId="0" borderId="56" xfId="46" applyNumberFormat="1" applyFont="1" applyFill="1" applyBorder="1">
      <alignment/>
      <protection/>
    </xf>
    <xf numFmtId="0" fontId="9" fillId="0" borderId="56" xfId="46" applyFont="1" applyFill="1" applyBorder="1" applyAlignment="1">
      <alignment horizontal="center"/>
      <protection/>
    </xf>
    <xf numFmtId="49" fontId="9" fillId="0" borderId="56" xfId="46" applyNumberFormat="1" applyFont="1" applyFill="1" applyBorder="1" applyAlignment="1">
      <alignment horizontal="left"/>
      <protection/>
    </xf>
    <xf numFmtId="4" fontId="14" fillId="0" borderId="56" xfId="46" applyNumberFormat="1" applyFont="1" applyFill="1" applyBorder="1" applyAlignment="1">
      <alignment horizontal="right" wrapText="1"/>
      <protection/>
    </xf>
    <xf numFmtId="0" fontId="14" fillId="0" borderId="56" xfId="46" applyFont="1" applyFill="1" applyBorder="1" applyAlignment="1">
      <alignment horizontal="left" wrapText="1"/>
      <protection/>
    </xf>
    <xf numFmtId="0" fontId="14" fillId="0" borderId="56" xfId="0" applyFont="1" applyFill="1" applyBorder="1" applyAlignment="1">
      <alignment horizontal="right"/>
    </xf>
    <xf numFmtId="0" fontId="13" fillId="0" borderId="0" xfId="46" applyFont="1">
      <alignment/>
      <protection/>
    </xf>
    <xf numFmtId="0" fontId="0" fillId="0" borderId="57" xfId="46" applyFill="1" applyBorder="1" applyAlignment="1">
      <alignment horizontal="center"/>
      <protection/>
    </xf>
    <xf numFmtId="49" fontId="4" fillId="0" borderId="57" xfId="46" applyNumberFormat="1" applyFont="1" applyFill="1" applyBorder="1" applyAlignment="1">
      <alignment horizontal="left"/>
      <protection/>
    </xf>
    <xf numFmtId="0" fontId="4" fillId="0" borderId="57" xfId="46" applyFont="1" applyFill="1" applyBorder="1">
      <alignment/>
      <protection/>
    </xf>
    <xf numFmtId="4" fontId="0" fillId="0" borderId="57" xfId="46" applyNumberFormat="1" applyFill="1" applyBorder="1" applyAlignment="1">
      <alignment horizontal="right"/>
      <protection/>
    </xf>
    <xf numFmtId="4" fontId="6" fillId="0" borderId="57" xfId="46" applyNumberFormat="1" applyFont="1" applyFill="1" applyBorder="1">
      <alignment/>
      <protection/>
    </xf>
    <xf numFmtId="3" fontId="0" fillId="0" borderId="0" xfId="46" applyNumberFormat="1">
      <alignment/>
      <protection/>
    </xf>
    <xf numFmtId="0" fontId="0" fillId="0" borderId="0" xfId="46" applyBorder="1">
      <alignment/>
      <protection/>
    </xf>
    <xf numFmtId="0" fontId="15" fillId="0" borderId="0" xfId="46" applyFont="1" applyAlignment="1">
      <alignment/>
      <protection/>
    </xf>
    <xf numFmtId="0" fontId="0" fillId="0" borderId="0" xfId="46" applyAlignment="1">
      <alignment horizontal="right"/>
      <protection/>
    </xf>
    <xf numFmtId="0" fontId="16" fillId="0" borderId="0" xfId="46" applyFont="1" applyBorder="1">
      <alignment/>
      <protection/>
    </xf>
    <xf numFmtId="3" fontId="16" fillId="0" borderId="0" xfId="46" applyNumberFormat="1" applyFont="1" applyBorder="1" applyAlignment="1">
      <alignment horizontal="right"/>
      <protection/>
    </xf>
    <xf numFmtId="4" fontId="16" fillId="0" borderId="0" xfId="46" applyNumberFormat="1" applyFont="1" applyBorder="1">
      <alignment/>
      <protection/>
    </xf>
    <xf numFmtId="0" fontId="15" fillId="0" borderId="0" xfId="46" applyFont="1" applyBorder="1" applyAlignment="1">
      <alignment/>
      <protection/>
    </xf>
    <xf numFmtId="0" fontId="0" fillId="0" borderId="0" xfId="46" applyBorder="1" applyAlignment="1">
      <alignment horizontal="right"/>
      <protection/>
    </xf>
    <xf numFmtId="49" fontId="9" fillId="0" borderId="14" xfId="0" applyNumberFormat="1" applyFont="1" applyFill="1" applyBorder="1" applyAlignment="1">
      <alignment/>
    </xf>
    <xf numFmtId="3" fontId="0" fillId="0" borderId="56" xfId="0" applyNumberFormat="1" applyFont="1" applyFill="1" applyBorder="1" applyAlignment="1">
      <alignment/>
    </xf>
    <xf numFmtId="3" fontId="0" fillId="0" borderId="58" xfId="0" applyNumberFormat="1" applyFont="1" applyFill="1" applyBorder="1" applyAlignment="1">
      <alignment/>
    </xf>
    <xf numFmtId="3" fontId="13" fillId="0" borderId="0" xfId="46" applyNumberFormat="1" applyFont="1">
      <alignment/>
      <protection/>
    </xf>
    <xf numFmtId="49" fontId="0" fillId="16" borderId="15" xfId="0" applyNumberFormat="1" applyFill="1" applyBorder="1" applyAlignment="1">
      <alignment/>
    </xf>
    <xf numFmtId="0" fontId="0" fillId="16" borderId="0" xfId="0" applyFill="1" applyBorder="1" applyAlignment="1">
      <alignment/>
    </xf>
    <xf numFmtId="0" fontId="0" fillId="16" borderId="16" xfId="0" applyFill="1" applyBorder="1" applyAlignment="1">
      <alignment/>
    </xf>
    <xf numFmtId="49" fontId="0" fillId="16" borderId="26" xfId="0" applyNumberFormat="1" applyFill="1" applyBorder="1" applyAlignment="1">
      <alignment horizontal="left"/>
    </xf>
    <xf numFmtId="14" fontId="0" fillId="0" borderId="0" xfId="0" applyNumberFormat="1" applyBorder="1" applyAlignment="1">
      <alignment/>
    </xf>
    <xf numFmtId="0" fontId="14" fillId="0" borderId="26" xfId="46" applyFont="1" applyFill="1" applyBorder="1" applyAlignment="1">
      <alignment horizontal="left" wrapText="1"/>
      <protection/>
    </xf>
    <xf numFmtId="49" fontId="4" fillId="0" borderId="56" xfId="46" applyNumberFormat="1" applyFont="1" applyFill="1" applyBorder="1" applyAlignment="1">
      <alignment horizontal="left"/>
      <protection/>
    </xf>
    <xf numFmtId="0" fontId="4" fillId="0" borderId="56" xfId="46" applyFont="1" applyFill="1" applyBorder="1">
      <alignment/>
      <protection/>
    </xf>
    <xf numFmtId="4" fontId="0" fillId="0" borderId="56" xfId="46" applyNumberFormat="1" applyFill="1" applyBorder="1" applyAlignment="1">
      <alignment horizontal="right"/>
      <protection/>
    </xf>
    <xf numFmtId="4" fontId="6" fillId="0" borderId="56" xfId="46" applyNumberFormat="1" applyFont="1" applyFill="1" applyBorder="1">
      <alignment/>
      <protection/>
    </xf>
    <xf numFmtId="0" fontId="14" fillId="0" borderId="26" xfId="46" applyFont="1" applyFill="1" applyBorder="1" applyAlignment="1">
      <alignment horizontal="right" wrapText="1"/>
      <protection/>
    </xf>
    <xf numFmtId="4" fontId="14" fillId="0" borderId="26" xfId="46" applyNumberFormat="1" applyFont="1" applyFill="1" applyBorder="1" applyAlignment="1">
      <alignment horizontal="right" wrapText="1"/>
      <protection/>
    </xf>
    <xf numFmtId="4" fontId="14" fillId="0" borderId="56" xfId="46" applyNumberFormat="1" applyFont="1" applyFill="1" applyBorder="1" applyAlignment="1">
      <alignment horizontal="left" wrapText="1"/>
      <protection/>
    </xf>
    <xf numFmtId="3" fontId="0" fillId="0" borderId="0" xfId="0" applyNumberFormat="1" applyFont="1" applyFill="1" applyBorder="1" applyAlignment="1">
      <alignment/>
    </xf>
    <xf numFmtId="3" fontId="0" fillId="0" borderId="59" xfId="0" applyNumberFormat="1" applyFont="1" applyFill="1" applyBorder="1" applyAlignment="1">
      <alignment/>
    </xf>
    <xf numFmtId="3" fontId="0" fillId="0" borderId="60" xfId="0" applyNumberFormat="1" applyFont="1" applyFill="1" applyBorder="1" applyAlignment="1">
      <alignment/>
    </xf>
    <xf numFmtId="3" fontId="0" fillId="0" borderId="61" xfId="0" applyNumberFormat="1" applyFont="1" applyFill="1" applyBorder="1" applyAlignment="1">
      <alignment/>
    </xf>
    <xf numFmtId="3" fontId="0" fillId="0" borderId="33" xfId="0" applyNumberFormat="1" applyFont="1" applyFill="1" applyBorder="1" applyAlignment="1">
      <alignment/>
    </xf>
    <xf numFmtId="3" fontId="0" fillId="0" borderId="62" xfId="0" applyNumberFormat="1" applyFont="1" applyFill="1" applyBorder="1" applyAlignment="1">
      <alignment/>
    </xf>
    <xf numFmtId="3" fontId="0" fillId="0" borderId="63" xfId="0" applyNumberFormat="1" applyFont="1" applyFill="1" applyBorder="1" applyAlignment="1">
      <alignment/>
    </xf>
    <xf numFmtId="3" fontId="0" fillId="0" borderId="64" xfId="0" applyNumberFormat="1" applyFont="1" applyFill="1" applyBorder="1" applyAlignment="1">
      <alignment/>
    </xf>
    <xf numFmtId="49" fontId="8" fillId="0" borderId="56" xfId="46" applyNumberFormat="1" applyFont="1" applyFill="1" applyBorder="1" applyAlignment="1">
      <alignment horizontal="right"/>
      <protection/>
    </xf>
    <xf numFmtId="0" fontId="5" fillId="0" borderId="23" xfId="0" applyFont="1" applyBorder="1" applyAlignment="1">
      <alignment horizontal="left"/>
    </xf>
    <xf numFmtId="0" fontId="5" fillId="0" borderId="39" xfId="0" applyFont="1" applyBorder="1" applyAlignment="1">
      <alignment horizontal="left"/>
    </xf>
    <xf numFmtId="0" fontId="6" fillId="0" borderId="65" xfId="0" applyFont="1" applyBorder="1" applyAlignment="1">
      <alignment horizontal="left"/>
    </xf>
    <xf numFmtId="0" fontId="6" fillId="0" borderId="34" xfId="0" applyFont="1" applyBorder="1" applyAlignment="1">
      <alignment horizontal="left"/>
    </xf>
    <xf numFmtId="0" fontId="6" fillId="0" borderId="66" xfId="0" applyFont="1" applyBorder="1" applyAlignment="1">
      <alignment horizontal="left"/>
    </xf>
    <xf numFmtId="0" fontId="8" fillId="0" borderId="0" xfId="0" applyFont="1" applyAlignment="1">
      <alignment horizontal="left" vertical="top" wrapText="1"/>
    </xf>
    <xf numFmtId="0" fontId="0" fillId="0" borderId="0" xfId="0" applyAlignment="1">
      <alignment horizontal="left" wrapText="1"/>
    </xf>
    <xf numFmtId="0" fontId="0" fillId="0" borderId="67" xfId="46" applyFont="1" applyBorder="1" applyAlignment="1">
      <alignment horizontal="center"/>
      <protection/>
    </xf>
    <xf numFmtId="0" fontId="0" fillId="0" borderId="68" xfId="46" applyFont="1" applyBorder="1" applyAlignment="1">
      <alignment horizontal="center"/>
      <protection/>
    </xf>
    <xf numFmtId="0" fontId="0" fillId="0" borderId="69" xfId="46" applyFont="1" applyBorder="1" applyAlignment="1">
      <alignment horizontal="center"/>
      <protection/>
    </xf>
    <xf numFmtId="0" fontId="0" fillId="0" borderId="70" xfId="46" applyFont="1" applyBorder="1" applyAlignment="1">
      <alignment horizontal="center"/>
      <protection/>
    </xf>
    <xf numFmtId="0" fontId="6" fillId="0" borderId="51" xfId="46" applyFont="1" applyBorder="1" applyAlignment="1">
      <alignment horizontal="left"/>
      <protection/>
    </xf>
    <xf numFmtId="0" fontId="6" fillId="0" borderId="71" xfId="46" applyFont="1" applyBorder="1" applyAlignment="1">
      <alignment horizontal="left"/>
      <protection/>
    </xf>
    <xf numFmtId="0" fontId="14" fillId="0" borderId="26" xfId="46" applyFont="1" applyFill="1" applyBorder="1" applyAlignment="1">
      <alignment horizontal="left" wrapText="1"/>
      <protection/>
    </xf>
    <xf numFmtId="0" fontId="0" fillId="0" borderId="0" xfId="0" applyFill="1" applyAlignment="1">
      <alignment horizontal="left" wrapText="1"/>
    </xf>
    <xf numFmtId="0" fontId="10" fillId="0" borderId="0" xfId="46" applyFont="1" applyAlignment="1">
      <alignment horizontal="center"/>
      <protection/>
    </xf>
    <xf numFmtId="0" fontId="0" fillId="0" borderId="67" xfId="46" applyFont="1" applyFill="1" applyBorder="1" applyAlignment="1">
      <alignment horizontal="center"/>
      <protection/>
    </xf>
    <xf numFmtId="0" fontId="0" fillId="0" borderId="68" xfId="46" applyFont="1" applyFill="1" applyBorder="1" applyAlignment="1">
      <alignment horizontal="center"/>
      <protection/>
    </xf>
    <xf numFmtId="49" fontId="0" fillId="0" borderId="69" xfId="46" applyNumberFormat="1" applyFont="1" applyFill="1" applyBorder="1" applyAlignment="1">
      <alignment horizontal="center"/>
      <protection/>
    </xf>
    <xf numFmtId="0" fontId="0" fillId="0" borderId="70" xfId="46" applyFont="1" applyFill="1" applyBorder="1" applyAlignment="1">
      <alignment horizontal="center"/>
      <protection/>
    </xf>
    <xf numFmtId="3" fontId="14" fillId="0" borderId="26" xfId="46" applyNumberFormat="1" applyFont="1" applyFill="1" applyBorder="1" applyAlignment="1">
      <alignment horizontal="left" wrapText="1"/>
      <protection/>
    </xf>
    <xf numFmtId="0" fontId="4" fillId="0" borderId="72" xfId="46" applyFont="1" applyFill="1" applyBorder="1" applyAlignment="1">
      <alignment horizontal="left"/>
      <protection/>
    </xf>
    <xf numFmtId="0" fontId="4" fillId="0" borderId="51" xfId="46" applyFont="1" applyFill="1" applyBorder="1" applyAlignment="1">
      <alignment horizontal="left"/>
      <protection/>
    </xf>
    <xf numFmtId="0" fontId="4" fillId="0" borderId="71" xfId="46" applyFont="1" applyFill="1" applyBorder="1" applyAlignment="1">
      <alignment horizontal="left"/>
      <protection/>
    </xf>
  </cellXfs>
  <cellStyles count="48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Chybně" xfId="37"/>
    <cellStyle name="Kontrolní buňka" xfId="38"/>
    <cellStyle name="Currency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POL.XLS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55"/>
  <sheetViews>
    <sheetView tabSelected="1" zoomScalePageLayoutView="0" workbookViewId="0" topLeftCell="A10">
      <selection activeCell="F29" sqref="F29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20.25390625" style="0" customWidth="1"/>
    <col min="7" max="7" width="11.125" style="0" customWidth="1"/>
  </cols>
  <sheetData>
    <row r="1" spans="1:7" ht="21.75" customHeight="1">
      <c r="A1" s="1" t="s">
        <v>0</v>
      </c>
      <c r="B1" s="2"/>
      <c r="C1" s="2"/>
      <c r="D1" s="2"/>
      <c r="E1" s="2"/>
      <c r="F1" s="2"/>
      <c r="G1" s="2"/>
    </row>
    <row r="2" ht="15" customHeight="1" thickBot="1"/>
    <row r="3" spans="1:7" ht="12.75" customHeight="1">
      <c r="A3" s="3" t="s">
        <v>1</v>
      </c>
      <c r="B3" s="4"/>
      <c r="C3" s="5" t="s">
        <v>2</v>
      </c>
      <c r="D3" s="5"/>
      <c r="E3" s="5"/>
      <c r="F3" s="5" t="s">
        <v>3</v>
      </c>
      <c r="G3" s="6"/>
    </row>
    <row r="4" spans="1:7" ht="12.75" customHeight="1">
      <c r="A4" s="7"/>
      <c r="B4" s="153"/>
      <c r="C4" s="9" t="s">
        <v>383</v>
      </c>
      <c r="D4" s="10"/>
      <c r="E4" s="10"/>
      <c r="F4" s="154"/>
      <c r="G4" s="155"/>
    </row>
    <row r="5" spans="1:7" ht="12.75" customHeight="1">
      <c r="A5" s="13" t="s">
        <v>5</v>
      </c>
      <c r="B5" s="14"/>
      <c r="C5" s="15" t="s">
        <v>6</v>
      </c>
      <c r="D5" s="15"/>
      <c r="E5" s="15"/>
      <c r="F5" s="16" t="s">
        <v>7</v>
      </c>
      <c r="G5" s="17"/>
    </row>
    <row r="6" spans="1:7" ht="12.75" customHeight="1">
      <c r="A6" s="7"/>
      <c r="B6" s="8"/>
      <c r="C6" s="9" t="s">
        <v>383</v>
      </c>
      <c r="D6" s="10"/>
      <c r="E6" s="10"/>
      <c r="F6" s="156"/>
      <c r="G6" s="155"/>
    </row>
    <row r="7" spans="1:9" ht="12.75">
      <c r="A7" s="13" t="s">
        <v>8</v>
      </c>
      <c r="B7" s="15"/>
      <c r="C7" s="175" t="s">
        <v>382</v>
      </c>
      <c r="D7" s="176"/>
      <c r="E7" s="18" t="s">
        <v>9</v>
      </c>
      <c r="F7" s="19"/>
      <c r="G7" s="20">
        <v>0</v>
      </c>
      <c r="H7" s="21"/>
      <c r="I7" s="21"/>
    </row>
    <row r="8" spans="1:7" ht="12.75">
      <c r="A8" s="13" t="s">
        <v>10</v>
      </c>
      <c r="B8" s="15"/>
      <c r="C8" s="175" t="s">
        <v>381</v>
      </c>
      <c r="D8" s="176"/>
      <c r="E8" s="16" t="s">
        <v>11</v>
      </c>
      <c r="F8" s="15"/>
      <c r="G8" s="22">
        <f>IF(PocetMJ=0,,ROUND((F30+F32)/PocetMJ,1))</f>
        <v>0</v>
      </c>
    </row>
    <row r="9" spans="1:7" ht="12.75">
      <c r="A9" s="23" t="s">
        <v>12</v>
      </c>
      <c r="B9" s="24"/>
      <c r="C9" s="24"/>
      <c r="D9" s="24"/>
      <c r="E9" s="25" t="s">
        <v>13</v>
      </c>
      <c r="F9" s="24"/>
      <c r="G9" s="26"/>
    </row>
    <row r="10" spans="1:57" ht="12.75">
      <c r="A10" s="27" t="s">
        <v>14</v>
      </c>
      <c r="B10" s="11"/>
      <c r="C10" s="11"/>
      <c r="D10" s="11"/>
      <c r="E10" s="28" t="s">
        <v>15</v>
      </c>
      <c r="F10" s="11"/>
      <c r="G10" s="12"/>
      <c r="BA10" s="29"/>
      <c r="BB10" s="29"/>
      <c r="BC10" s="29"/>
      <c r="BD10" s="29"/>
      <c r="BE10" s="29"/>
    </row>
    <row r="11" spans="1:7" ht="12.75">
      <c r="A11" s="27"/>
      <c r="B11" s="11"/>
      <c r="C11" s="11"/>
      <c r="D11" s="11"/>
      <c r="E11" s="177"/>
      <c r="F11" s="178"/>
      <c r="G11" s="179"/>
    </row>
    <row r="12" spans="1:7" ht="28.5" customHeight="1" thickBot="1">
      <c r="A12" s="30" t="s">
        <v>16</v>
      </c>
      <c r="B12" s="31"/>
      <c r="C12" s="31"/>
      <c r="D12" s="31"/>
      <c r="E12" s="32"/>
      <c r="F12" s="32"/>
      <c r="G12" s="33"/>
    </row>
    <row r="13" spans="1:7" ht="17.25" customHeight="1" thickBot="1">
      <c r="A13" s="34" t="s">
        <v>17</v>
      </c>
      <c r="B13" s="35"/>
      <c r="C13" s="36"/>
      <c r="D13" s="37"/>
      <c r="E13" s="38"/>
      <c r="F13" s="38"/>
      <c r="G13" s="36"/>
    </row>
    <row r="14" spans="1:7" ht="15.75" customHeight="1">
      <c r="A14" s="39"/>
      <c r="B14" s="40" t="s">
        <v>19</v>
      </c>
      <c r="C14" s="41">
        <f>Dodavka</f>
        <v>0</v>
      </c>
      <c r="D14" s="42"/>
      <c r="E14" s="43"/>
      <c r="F14" s="44"/>
      <c r="G14" s="41"/>
    </row>
    <row r="15" spans="1:7" ht="15.75" customHeight="1">
      <c r="A15" s="39" t="s">
        <v>20</v>
      </c>
      <c r="B15" s="40" t="s">
        <v>21</v>
      </c>
      <c r="C15" s="41">
        <f>Mont</f>
        <v>0</v>
      </c>
      <c r="D15" s="23"/>
      <c r="E15" s="45"/>
      <c r="F15" s="46"/>
      <c r="G15" s="41"/>
    </row>
    <row r="16" spans="1:7" ht="15.75" customHeight="1">
      <c r="A16" s="39" t="s">
        <v>22</v>
      </c>
      <c r="B16" s="40" t="s">
        <v>23</v>
      </c>
      <c r="C16" s="41">
        <f>HSV</f>
        <v>0</v>
      </c>
      <c r="D16" s="23"/>
      <c r="E16" s="45"/>
      <c r="F16" s="46"/>
      <c r="G16" s="41"/>
    </row>
    <row r="17" spans="1:7" ht="15.75" customHeight="1">
      <c r="A17" s="47" t="s">
        <v>24</v>
      </c>
      <c r="B17" s="40" t="s">
        <v>25</v>
      </c>
      <c r="C17" s="41">
        <f>PSV</f>
        <v>0</v>
      </c>
      <c r="D17" s="23"/>
      <c r="E17" s="45"/>
      <c r="F17" s="46"/>
      <c r="G17" s="41"/>
    </row>
    <row r="18" spans="1:7" ht="15.75" customHeight="1">
      <c r="A18" s="48" t="s">
        <v>26</v>
      </c>
      <c r="B18" s="40"/>
      <c r="C18" s="41">
        <f>SUM(C14:C17)</f>
        <v>0</v>
      </c>
      <c r="D18" s="49"/>
      <c r="E18" s="45"/>
      <c r="F18" s="46"/>
      <c r="G18" s="41"/>
    </row>
    <row r="19" spans="1:7" ht="15.75" customHeight="1">
      <c r="A19" s="48"/>
      <c r="B19" s="40"/>
      <c r="C19" s="41"/>
      <c r="D19" s="23"/>
      <c r="E19" s="45"/>
      <c r="F19" s="46"/>
      <c r="G19" s="41"/>
    </row>
    <row r="20" spans="1:7" ht="15.75" customHeight="1">
      <c r="A20" s="48" t="s">
        <v>27</v>
      </c>
      <c r="B20" s="40"/>
      <c r="C20" s="41">
        <f>HZS</f>
        <v>0</v>
      </c>
      <c r="D20" s="23"/>
      <c r="E20" s="45"/>
      <c r="F20" s="46"/>
      <c r="G20" s="41"/>
    </row>
    <row r="21" spans="1:7" ht="15.75" customHeight="1">
      <c r="A21" s="27" t="s">
        <v>28</v>
      </c>
      <c r="B21" s="11"/>
      <c r="C21" s="41">
        <f>C18+C20</f>
        <v>0</v>
      </c>
      <c r="D21" s="23"/>
      <c r="E21" s="45"/>
      <c r="F21" s="46"/>
      <c r="G21" s="41"/>
    </row>
    <row r="22" spans="1:7" ht="15.75" customHeight="1" thickBot="1">
      <c r="A22" s="23" t="s">
        <v>29</v>
      </c>
      <c r="B22" s="24"/>
      <c r="C22" s="50">
        <f>C21</f>
        <v>0</v>
      </c>
      <c r="D22" s="51"/>
      <c r="E22" s="52"/>
      <c r="F22" s="53"/>
      <c r="G22" s="41"/>
    </row>
    <row r="23" spans="1:7" ht="12.75">
      <c r="A23" s="3" t="s">
        <v>30</v>
      </c>
      <c r="B23" s="5"/>
      <c r="C23" s="54" t="s">
        <v>31</v>
      </c>
      <c r="D23" s="5"/>
      <c r="E23" s="54" t="s">
        <v>32</v>
      </c>
      <c r="F23" s="5"/>
      <c r="G23" s="6"/>
    </row>
    <row r="24" spans="1:7" ht="12.75">
      <c r="A24" s="13"/>
      <c r="B24" s="15"/>
      <c r="C24" s="16" t="s">
        <v>33</v>
      </c>
      <c r="D24" s="15" t="s">
        <v>382</v>
      </c>
      <c r="E24" s="16" t="s">
        <v>33</v>
      </c>
      <c r="F24" s="15"/>
      <c r="G24" s="17"/>
    </row>
    <row r="25" spans="1:7" ht="12.75">
      <c r="A25" s="27" t="s">
        <v>34</v>
      </c>
      <c r="B25" s="55"/>
      <c r="C25" s="28" t="s">
        <v>34</v>
      </c>
      <c r="D25" s="157">
        <v>41948</v>
      </c>
      <c r="E25" s="28" t="s">
        <v>34</v>
      </c>
      <c r="F25" s="11"/>
      <c r="G25" s="12"/>
    </row>
    <row r="26" spans="1:7" ht="12.75">
      <c r="A26" s="27"/>
      <c r="B26" s="56"/>
      <c r="C26" s="28" t="s">
        <v>35</v>
      </c>
      <c r="D26" s="11"/>
      <c r="E26" s="28" t="s">
        <v>36</v>
      </c>
      <c r="F26" s="11"/>
      <c r="G26" s="12"/>
    </row>
    <row r="27" spans="1:7" ht="12.75">
      <c r="A27" s="27"/>
      <c r="B27" s="11"/>
      <c r="C27" s="28"/>
      <c r="D27" s="11"/>
      <c r="E27" s="28"/>
      <c r="F27" s="11"/>
      <c r="G27" s="12"/>
    </row>
    <row r="28" spans="1:7" ht="97.5" customHeight="1">
      <c r="A28" s="27"/>
      <c r="B28" s="11"/>
      <c r="C28" s="28"/>
      <c r="D28" s="11"/>
      <c r="E28" s="28"/>
      <c r="F28" s="11"/>
      <c r="G28" s="12"/>
    </row>
    <row r="29" spans="1:7" ht="12.75">
      <c r="A29" s="13" t="s">
        <v>37</v>
      </c>
      <c r="B29" s="15"/>
      <c r="C29" s="57">
        <v>0</v>
      </c>
      <c r="D29" s="15" t="s">
        <v>38</v>
      </c>
      <c r="E29" s="16"/>
      <c r="F29" s="58">
        <v>0</v>
      </c>
      <c r="G29" s="17"/>
    </row>
    <row r="30" spans="1:7" ht="12.75">
      <c r="A30" s="13" t="s">
        <v>37</v>
      </c>
      <c r="B30" s="15"/>
      <c r="C30" s="57">
        <v>15</v>
      </c>
      <c r="D30" s="15" t="s">
        <v>38</v>
      </c>
      <c r="E30" s="16"/>
      <c r="F30" s="58">
        <v>0</v>
      </c>
      <c r="G30" s="17"/>
    </row>
    <row r="31" spans="1:7" ht="12.75">
      <c r="A31" s="13" t="s">
        <v>39</v>
      </c>
      <c r="B31" s="15"/>
      <c r="C31" s="57">
        <v>15</v>
      </c>
      <c r="D31" s="15" t="s">
        <v>38</v>
      </c>
      <c r="E31" s="16"/>
      <c r="F31" s="59">
        <f>ROUND(PRODUCT(F30,C31/100),0)</f>
        <v>0</v>
      </c>
      <c r="G31" s="26"/>
    </row>
    <row r="32" spans="1:7" ht="12.75">
      <c r="A32" s="13" t="s">
        <v>37</v>
      </c>
      <c r="B32" s="15"/>
      <c r="C32" s="57">
        <v>21</v>
      </c>
      <c r="D32" s="15" t="s">
        <v>38</v>
      </c>
      <c r="E32" s="16"/>
      <c r="F32" s="58">
        <f>C22</f>
        <v>0</v>
      </c>
      <c r="G32" s="17"/>
    </row>
    <row r="33" spans="1:7" ht="12.75">
      <c r="A33" s="13" t="s">
        <v>39</v>
      </c>
      <c r="B33" s="15"/>
      <c r="C33" s="57">
        <v>21</v>
      </c>
      <c r="D33" s="15" t="s">
        <v>38</v>
      </c>
      <c r="E33" s="16"/>
      <c r="F33" s="59">
        <f>ROUND(PRODUCT(F32,C33/100),0)</f>
        <v>0</v>
      </c>
      <c r="G33" s="26"/>
    </row>
    <row r="34" spans="1:7" s="65" customFormat="1" ht="19.5" customHeight="1" thickBot="1">
      <c r="A34" s="60" t="s">
        <v>40</v>
      </c>
      <c r="B34" s="61"/>
      <c r="C34" s="61"/>
      <c r="D34" s="61"/>
      <c r="E34" s="62"/>
      <c r="F34" s="63">
        <f>ROUND(SUM(F30:F33),0)</f>
        <v>0</v>
      </c>
      <c r="G34" s="64"/>
    </row>
    <row r="36" spans="1:8" ht="12.75">
      <c r="A36" s="66" t="s">
        <v>41</v>
      </c>
      <c r="B36" s="66"/>
      <c r="C36" s="66"/>
      <c r="D36" s="66"/>
      <c r="E36" s="66"/>
      <c r="F36" s="66"/>
      <c r="G36" s="66"/>
      <c r="H36" t="s">
        <v>4</v>
      </c>
    </row>
    <row r="37" spans="1:8" ht="14.25" customHeight="1">
      <c r="A37" s="66"/>
      <c r="B37" s="180"/>
      <c r="C37" s="180"/>
      <c r="D37" s="180"/>
      <c r="E37" s="180"/>
      <c r="F37" s="180"/>
      <c r="G37" s="180"/>
      <c r="H37" t="s">
        <v>4</v>
      </c>
    </row>
    <row r="38" spans="1:8" ht="12.75" customHeight="1">
      <c r="A38" s="67"/>
      <c r="B38" s="180"/>
      <c r="C38" s="180"/>
      <c r="D38" s="180"/>
      <c r="E38" s="180"/>
      <c r="F38" s="180"/>
      <c r="G38" s="180"/>
      <c r="H38" t="s">
        <v>4</v>
      </c>
    </row>
    <row r="39" spans="1:8" ht="12.75">
      <c r="A39" s="67"/>
      <c r="B39" s="180"/>
      <c r="C39" s="180"/>
      <c r="D39" s="180"/>
      <c r="E39" s="180"/>
      <c r="F39" s="180"/>
      <c r="G39" s="180"/>
      <c r="H39" t="s">
        <v>4</v>
      </c>
    </row>
    <row r="40" spans="1:8" ht="12.75">
      <c r="A40" s="67"/>
      <c r="B40" s="180"/>
      <c r="C40" s="180"/>
      <c r="D40" s="180"/>
      <c r="E40" s="180"/>
      <c r="F40" s="180"/>
      <c r="G40" s="180"/>
      <c r="H40" t="s">
        <v>4</v>
      </c>
    </row>
    <row r="41" spans="1:8" ht="12.75">
      <c r="A41" s="67"/>
      <c r="B41" s="180"/>
      <c r="C41" s="180"/>
      <c r="D41" s="180"/>
      <c r="E41" s="180"/>
      <c r="F41" s="180"/>
      <c r="G41" s="180"/>
      <c r="H41" t="s">
        <v>4</v>
      </c>
    </row>
    <row r="42" spans="1:8" ht="12.75">
      <c r="A42" s="67"/>
      <c r="B42" s="180"/>
      <c r="C42" s="180"/>
      <c r="D42" s="180"/>
      <c r="E42" s="180"/>
      <c r="F42" s="180"/>
      <c r="G42" s="180"/>
      <c r="H42" t="s">
        <v>4</v>
      </c>
    </row>
    <row r="43" spans="1:8" ht="12.75">
      <c r="A43" s="67"/>
      <c r="B43" s="180"/>
      <c r="C43" s="180"/>
      <c r="D43" s="180"/>
      <c r="E43" s="180"/>
      <c r="F43" s="180"/>
      <c r="G43" s="180"/>
      <c r="H43" t="s">
        <v>4</v>
      </c>
    </row>
    <row r="44" spans="1:8" ht="12.75">
      <c r="A44" s="67"/>
      <c r="B44" s="180"/>
      <c r="C44" s="180"/>
      <c r="D44" s="180"/>
      <c r="E44" s="180"/>
      <c r="F44" s="180"/>
      <c r="G44" s="180"/>
      <c r="H44" t="s">
        <v>4</v>
      </c>
    </row>
    <row r="45" spans="1:8" ht="3" customHeight="1">
      <c r="A45" s="67"/>
      <c r="B45" s="180"/>
      <c r="C45" s="180"/>
      <c r="D45" s="180"/>
      <c r="E45" s="180"/>
      <c r="F45" s="180"/>
      <c r="G45" s="180"/>
      <c r="H45" t="s">
        <v>4</v>
      </c>
    </row>
    <row r="46" spans="2:7" ht="12.75">
      <c r="B46" s="181"/>
      <c r="C46" s="181"/>
      <c r="D46" s="181"/>
      <c r="E46" s="181"/>
      <c r="F46" s="181"/>
      <c r="G46" s="181"/>
    </row>
    <row r="47" spans="2:7" ht="12.75">
      <c r="B47" s="181"/>
      <c r="C47" s="181"/>
      <c r="D47" s="181"/>
      <c r="E47" s="181"/>
      <c r="F47" s="181"/>
      <c r="G47" s="181"/>
    </row>
    <row r="48" spans="2:7" ht="12.75">
      <c r="B48" s="181"/>
      <c r="C48" s="181"/>
      <c r="D48" s="181"/>
      <c r="E48" s="181"/>
      <c r="F48" s="181"/>
      <c r="G48" s="181"/>
    </row>
    <row r="49" spans="2:7" ht="12.75">
      <c r="B49" s="181"/>
      <c r="C49" s="181"/>
      <c r="D49" s="181"/>
      <c r="E49" s="181"/>
      <c r="F49" s="181"/>
      <c r="G49" s="181"/>
    </row>
    <row r="50" spans="2:7" ht="12.75">
      <c r="B50" s="181"/>
      <c r="C50" s="181"/>
      <c r="D50" s="181"/>
      <c r="E50" s="181"/>
      <c r="F50" s="181"/>
      <c r="G50" s="181"/>
    </row>
    <row r="51" spans="2:7" ht="12.75">
      <c r="B51" s="181"/>
      <c r="C51" s="181"/>
      <c r="D51" s="181"/>
      <c r="E51" s="181"/>
      <c r="F51" s="181"/>
      <c r="G51" s="181"/>
    </row>
    <row r="52" spans="2:7" ht="12.75">
      <c r="B52" s="181"/>
      <c r="C52" s="181"/>
      <c r="D52" s="181"/>
      <c r="E52" s="181"/>
      <c r="F52" s="181"/>
      <c r="G52" s="181"/>
    </row>
    <row r="53" spans="2:7" ht="12.75">
      <c r="B53" s="181"/>
      <c r="C53" s="181"/>
      <c r="D53" s="181"/>
      <c r="E53" s="181"/>
      <c r="F53" s="181"/>
      <c r="G53" s="181"/>
    </row>
    <row r="54" spans="2:7" ht="12.75">
      <c r="B54" s="181"/>
      <c r="C54" s="181"/>
      <c r="D54" s="181"/>
      <c r="E54" s="181"/>
      <c r="F54" s="181"/>
      <c r="G54" s="181"/>
    </row>
    <row r="55" spans="2:7" ht="12.75">
      <c r="B55" s="181"/>
      <c r="C55" s="181"/>
      <c r="D55" s="181"/>
      <c r="E55" s="181"/>
      <c r="F55" s="181"/>
      <c r="G55" s="181"/>
    </row>
  </sheetData>
  <sheetProtection/>
  <mergeCells count="14">
    <mergeCell ref="B46:G46"/>
    <mergeCell ref="B47:G47"/>
    <mergeCell ref="B54:G54"/>
    <mergeCell ref="B55:G55"/>
    <mergeCell ref="B48:G48"/>
    <mergeCell ref="B49:G49"/>
    <mergeCell ref="B50:G50"/>
    <mergeCell ref="B51:G51"/>
    <mergeCell ref="B52:G52"/>
    <mergeCell ref="B53:G53"/>
    <mergeCell ref="C7:D7"/>
    <mergeCell ref="C8:D8"/>
    <mergeCell ref="E11:G11"/>
    <mergeCell ref="B37:G45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78"/>
  <sheetViews>
    <sheetView zoomScalePageLayoutView="0" workbookViewId="0" topLeftCell="A1">
      <selection activeCell="K26" sqref="K26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182" t="s">
        <v>5</v>
      </c>
      <c r="B1" s="183"/>
      <c r="C1" s="68" t="str">
        <f>CONCATENATE(cislostavby," ",nazevstavby)</f>
        <v> Zlepšení tepelné ochrany MŠ Chrastava, Nádražní č.p. 370</v>
      </c>
      <c r="D1" s="69"/>
      <c r="E1" s="70"/>
      <c r="F1" s="69"/>
      <c r="G1" s="71"/>
      <c r="H1" s="72"/>
      <c r="I1" s="73"/>
    </row>
    <row r="2" spans="1:9" ht="13.5" thickBot="1">
      <c r="A2" s="184" t="s">
        <v>1</v>
      </c>
      <c r="B2" s="185"/>
      <c r="C2" s="74" t="str">
        <f>CONCATENATE(cisloobjektu," ",nazevobjektu)</f>
        <v> Zlepšení tepelné ochrany MŠ Chrastava, Nádražní č.p. 370</v>
      </c>
      <c r="D2" s="75"/>
      <c r="E2" s="76"/>
      <c r="F2" s="75"/>
      <c r="G2" s="186">
        <v>370</v>
      </c>
      <c r="H2" s="186"/>
      <c r="I2" s="187"/>
    </row>
    <row r="3" ht="13.5" thickTop="1">
      <c r="F3" s="11"/>
    </row>
    <row r="4" spans="1:9" ht="19.5" customHeight="1">
      <c r="A4" s="77" t="s">
        <v>42</v>
      </c>
      <c r="B4" s="1"/>
      <c r="C4" s="1"/>
      <c r="D4" s="1"/>
      <c r="E4" s="78"/>
      <c r="F4" s="1"/>
      <c r="G4" s="1"/>
      <c r="H4" s="1"/>
      <c r="I4" s="1"/>
    </row>
    <row r="5" ht="13.5" thickBot="1"/>
    <row r="6" spans="1:9" s="11" customFormat="1" ht="13.5" thickBot="1">
      <c r="A6" s="79"/>
      <c r="B6" s="80" t="s">
        <v>43</v>
      </c>
      <c r="C6" s="80"/>
      <c r="D6" s="81"/>
      <c r="E6" s="82" t="s">
        <v>44</v>
      </c>
      <c r="F6" s="83" t="s">
        <v>45</v>
      </c>
      <c r="G6" s="83" t="s">
        <v>46</v>
      </c>
      <c r="H6" s="83" t="s">
        <v>47</v>
      </c>
      <c r="I6" s="84" t="s">
        <v>27</v>
      </c>
    </row>
    <row r="7" spans="1:9" s="11" customFormat="1" ht="12.75">
      <c r="A7" s="149" t="str">
        <f>Položky!B7</f>
        <v>1</v>
      </c>
      <c r="B7" s="85" t="str">
        <f>Položky!C7</f>
        <v>Zemní práce</v>
      </c>
      <c r="C7" s="86"/>
      <c r="D7" s="166"/>
      <c r="E7" s="167">
        <f>Položky!BA12</f>
        <v>0</v>
      </c>
      <c r="F7" s="168">
        <f>Položky!BB12</f>
        <v>0</v>
      </c>
      <c r="G7" s="168">
        <f>Položky!BC12</f>
        <v>0</v>
      </c>
      <c r="H7" s="168">
        <f>Položky!BD12</f>
        <v>0</v>
      </c>
      <c r="I7" s="169">
        <f>Položky!BE12</f>
        <v>0</v>
      </c>
    </row>
    <row r="8" spans="1:9" s="11" customFormat="1" ht="12.75">
      <c r="A8" s="149">
        <v>3</v>
      </c>
      <c r="B8" s="85" t="s">
        <v>457</v>
      </c>
      <c r="E8" s="170">
        <f>Položky!G17</f>
        <v>0</v>
      </c>
      <c r="F8" s="150">
        <v>0</v>
      </c>
      <c r="G8" s="150">
        <v>0</v>
      </c>
      <c r="H8" s="150">
        <v>0</v>
      </c>
      <c r="I8" s="151">
        <v>0</v>
      </c>
    </row>
    <row r="9" spans="1:9" s="11" customFormat="1" ht="12.75">
      <c r="A9" s="149" t="s">
        <v>395</v>
      </c>
      <c r="B9" s="85" t="s">
        <v>396</v>
      </c>
      <c r="C9" s="86"/>
      <c r="D9" s="166"/>
      <c r="E9" s="170">
        <f>Položky!G25</f>
        <v>0</v>
      </c>
      <c r="F9" s="150">
        <v>0</v>
      </c>
      <c r="G9" s="150">
        <v>0</v>
      </c>
      <c r="H9" s="150">
        <v>0</v>
      </c>
      <c r="I9" s="151">
        <v>0</v>
      </c>
    </row>
    <row r="10" spans="1:9" s="11" customFormat="1" ht="12.75">
      <c r="A10" s="149" t="str">
        <f>Položky!B26</f>
        <v>60</v>
      </c>
      <c r="B10" s="85" t="str">
        <f>Položky!C26</f>
        <v>Úpravy povrchů, omítky</v>
      </c>
      <c r="C10" s="86"/>
      <c r="D10" s="166"/>
      <c r="E10" s="170">
        <f>Položky!BA62</f>
        <v>0</v>
      </c>
      <c r="F10" s="150">
        <f>Položky!BB62</f>
        <v>0</v>
      </c>
      <c r="G10" s="150">
        <f>Položky!BC62</f>
        <v>0</v>
      </c>
      <c r="H10" s="150">
        <f>Položky!BD62</f>
        <v>0</v>
      </c>
      <c r="I10" s="151">
        <f>Položky!BE62</f>
        <v>0</v>
      </c>
    </row>
    <row r="11" spans="1:9" s="11" customFormat="1" ht="12.75">
      <c r="A11" s="149" t="str">
        <f>Položky!B63</f>
        <v>62</v>
      </c>
      <c r="B11" s="85" t="str">
        <f>Položky!C63</f>
        <v>Upravy povrchů vnější</v>
      </c>
      <c r="C11" s="86"/>
      <c r="D11" s="166"/>
      <c r="E11" s="170">
        <f>Položky!BA161</f>
        <v>0</v>
      </c>
      <c r="F11" s="150">
        <f>Položky!BB161</f>
        <v>0</v>
      </c>
      <c r="G11" s="150">
        <f>Položky!BC161</f>
        <v>0</v>
      </c>
      <c r="H11" s="150">
        <f>Položky!BD161</f>
        <v>0</v>
      </c>
      <c r="I11" s="151">
        <f>Položky!BE161</f>
        <v>0</v>
      </c>
    </row>
    <row r="12" spans="1:9" s="11" customFormat="1" ht="12.75">
      <c r="A12" s="149" t="str">
        <f>Položky!B162</f>
        <v>63</v>
      </c>
      <c r="B12" s="85" t="str">
        <f>Položky!C162</f>
        <v>Podlahy a podlahové konstrukce</v>
      </c>
      <c r="C12" s="86"/>
      <c r="D12" s="166"/>
      <c r="E12" s="170">
        <f>Položky!BA165</f>
        <v>0</v>
      </c>
      <c r="F12" s="150">
        <f>Položky!BB165</f>
        <v>0</v>
      </c>
      <c r="G12" s="150">
        <f>Položky!BC165</f>
        <v>0</v>
      </c>
      <c r="H12" s="150">
        <f>Položky!BD165</f>
        <v>0</v>
      </c>
      <c r="I12" s="151">
        <f>Položky!BE165</f>
        <v>0</v>
      </c>
    </row>
    <row r="13" spans="1:9" s="11" customFormat="1" ht="12.75">
      <c r="A13" s="149" t="str">
        <f>Položky!B166</f>
        <v>94</v>
      </c>
      <c r="B13" s="85" t="str">
        <f>Položky!C166</f>
        <v>Lešení a stavební výtahy</v>
      </c>
      <c r="C13" s="86"/>
      <c r="D13" s="166"/>
      <c r="E13" s="170">
        <f>Položky!BA175</f>
        <v>0</v>
      </c>
      <c r="F13" s="150">
        <f>Položky!BB175</f>
        <v>0</v>
      </c>
      <c r="G13" s="150">
        <f>Položky!BC175</f>
        <v>0</v>
      </c>
      <c r="H13" s="150">
        <f>Položky!BD175</f>
        <v>0</v>
      </c>
      <c r="I13" s="151">
        <f>Položky!BE175</f>
        <v>0</v>
      </c>
    </row>
    <row r="14" spans="1:9" s="11" customFormat="1" ht="12.75">
      <c r="A14" s="149" t="s">
        <v>390</v>
      </c>
      <c r="B14" s="85" t="s">
        <v>391</v>
      </c>
      <c r="C14" s="86"/>
      <c r="D14" s="166"/>
      <c r="E14" s="170">
        <f>Položky!G179</f>
        <v>0</v>
      </c>
      <c r="F14" s="150">
        <v>0</v>
      </c>
      <c r="G14" s="150">
        <v>0</v>
      </c>
      <c r="H14" s="150">
        <v>0</v>
      </c>
      <c r="I14" s="151">
        <v>0</v>
      </c>
    </row>
    <row r="15" spans="1:9" s="11" customFormat="1" ht="12.75">
      <c r="A15" s="149" t="str">
        <f>Položky!B180</f>
        <v>96</v>
      </c>
      <c r="B15" s="85" t="str">
        <f>Položky!C180</f>
        <v>Bourání konstrukcí</v>
      </c>
      <c r="C15" s="86"/>
      <c r="D15" s="166"/>
      <c r="E15" s="170">
        <f>Položky!BA182</f>
        <v>0</v>
      </c>
      <c r="F15" s="150">
        <f>Položky!BB182</f>
        <v>0</v>
      </c>
      <c r="G15" s="150">
        <f>Položky!BC182</f>
        <v>0</v>
      </c>
      <c r="H15" s="150">
        <f>Položky!BD182</f>
        <v>0</v>
      </c>
      <c r="I15" s="151">
        <f>Položky!BE182</f>
        <v>0</v>
      </c>
    </row>
    <row r="16" spans="1:9" s="11" customFormat="1" ht="12.75">
      <c r="A16" s="149" t="str">
        <f>Položky!B183</f>
        <v>97</v>
      </c>
      <c r="B16" s="85" t="str">
        <f>Položky!C183</f>
        <v>Prorážení otvorů</v>
      </c>
      <c r="C16" s="86"/>
      <c r="D16" s="166"/>
      <c r="E16" s="170">
        <f>Položky!BA203</f>
        <v>0</v>
      </c>
      <c r="F16" s="150">
        <f>Položky!BB203</f>
        <v>0</v>
      </c>
      <c r="G16" s="150">
        <f>Položky!BC203</f>
        <v>0</v>
      </c>
      <c r="H16" s="150">
        <f>Položky!BD203</f>
        <v>0</v>
      </c>
      <c r="I16" s="151">
        <f>Položky!BE203</f>
        <v>0</v>
      </c>
    </row>
    <row r="17" spans="1:9" s="11" customFormat="1" ht="12.75">
      <c r="A17" s="149" t="str">
        <f>Položky!B204</f>
        <v>99</v>
      </c>
      <c r="B17" s="85" t="str">
        <f>Položky!C204</f>
        <v>Staveništní přesun hmot</v>
      </c>
      <c r="C17" s="86"/>
      <c r="D17" s="166"/>
      <c r="E17" s="170">
        <f>Položky!BA211</f>
        <v>0</v>
      </c>
      <c r="F17" s="150">
        <f>Položky!BB211</f>
        <v>0</v>
      </c>
      <c r="G17" s="150">
        <f>Položky!BC211</f>
        <v>0</v>
      </c>
      <c r="H17" s="150">
        <f>Položky!BD211</f>
        <v>0</v>
      </c>
      <c r="I17" s="151">
        <f>Položky!BE211</f>
        <v>0</v>
      </c>
    </row>
    <row r="18" spans="1:9" s="11" customFormat="1" ht="12.75">
      <c r="A18" s="149" t="str">
        <f>Položky!B212</f>
        <v>712</v>
      </c>
      <c r="B18" s="85" t="str">
        <f>Položky!C212</f>
        <v>Živičné krytiny</v>
      </c>
      <c r="C18" s="86"/>
      <c r="D18" s="166"/>
      <c r="E18" s="170">
        <f>Položky!BA239</f>
        <v>0</v>
      </c>
      <c r="F18" s="150">
        <f>Položky!BB239</f>
        <v>0</v>
      </c>
      <c r="G18" s="150">
        <f>Položky!BC239</f>
        <v>0</v>
      </c>
      <c r="H18" s="150">
        <f>Položky!BD239</f>
        <v>0</v>
      </c>
      <c r="I18" s="151">
        <f>Položky!BE239</f>
        <v>0</v>
      </c>
    </row>
    <row r="19" spans="1:9" s="11" customFormat="1" ht="12.75">
      <c r="A19" s="149" t="str">
        <f>Položky!B240</f>
        <v>713</v>
      </c>
      <c r="B19" s="85" t="str">
        <f>Položky!C240</f>
        <v>Izolace tepelné</v>
      </c>
      <c r="C19" s="86"/>
      <c r="D19" s="166"/>
      <c r="E19" s="170">
        <f>Položky!BA298</f>
        <v>0</v>
      </c>
      <c r="F19" s="150">
        <f>Položky!BB298</f>
        <v>0</v>
      </c>
      <c r="G19" s="150">
        <f>Položky!BC298</f>
        <v>0</v>
      </c>
      <c r="H19" s="150">
        <f>Položky!BD298</f>
        <v>0</v>
      </c>
      <c r="I19" s="151">
        <f>Položky!BE298</f>
        <v>0</v>
      </c>
    </row>
    <row r="20" spans="1:9" s="11" customFormat="1" ht="12.75">
      <c r="A20" s="149" t="str">
        <f>Položky!B299</f>
        <v>764</v>
      </c>
      <c r="B20" s="85" t="str">
        <f>Položky!C299</f>
        <v>Konstrukce klempířské</v>
      </c>
      <c r="C20" s="86"/>
      <c r="D20" s="166"/>
      <c r="E20" s="170">
        <f>Položky!BA355</f>
        <v>0</v>
      </c>
      <c r="F20" s="150">
        <f>Položky!BB355</f>
        <v>0</v>
      </c>
      <c r="G20" s="150">
        <f>Položky!BC355</f>
        <v>0</v>
      </c>
      <c r="H20" s="150">
        <f>Položky!BD355</f>
        <v>0</v>
      </c>
      <c r="I20" s="151">
        <f>Položky!BE355</f>
        <v>0</v>
      </c>
    </row>
    <row r="21" spans="1:9" s="11" customFormat="1" ht="12.75">
      <c r="A21" s="149" t="str">
        <f>Položky!B356</f>
        <v>767</v>
      </c>
      <c r="B21" s="85" t="str">
        <f>Položky!C356</f>
        <v>Konstrukce zámečnické</v>
      </c>
      <c r="C21" s="86"/>
      <c r="D21" s="166"/>
      <c r="E21" s="170">
        <f>Položky!BA361</f>
        <v>0</v>
      </c>
      <c r="F21" s="150">
        <f>Položky!G361</f>
        <v>0</v>
      </c>
      <c r="G21" s="150">
        <f>Položky!BC361</f>
        <v>0</v>
      </c>
      <c r="H21" s="150">
        <f>Položky!BD361</f>
        <v>0</v>
      </c>
      <c r="I21" s="151">
        <f>Položky!BE361</f>
        <v>0</v>
      </c>
    </row>
    <row r="22" spans="1:9" s="11" customFormat="1" ht="12.75">
      <c r="A22" s="149" t="s">
        <v>455</v>
      </c>
      <c r="B22" s="85" t="s">
        <v>445</v>
      </c>
      <c r="C22" s="86"/>
      <c r="D22" s="166"/>
      <c r="E22" s="170">
        <v>0</v>
      </c>
      <c r="F22" s="150">
        <f>Položky!G378</f>
        <v>0</v>
      </c>
      <c r="G22" s="150">
        <v>0</v>
      </c>
      <c r="H22" s="150">
        <v>0</v>
      </c>
      <c r="I22" s="151">
        <v>0</v>
      </c>
    </row>
    <row r="23" spans="1:9" s="11" customFormat="1" ht="12.75">
      <c r="A23" s="149" t="str">
        <f>Položky!B379</f>
        <v>M21</v>
      </c>
      <c r="B23" s="85" t="str">
        <f>Položky!C379</f>
        <v>Elektromontáže</v>
      </c>
      <c r="C23" s="86"/>
      <c r="D23" s="166"/>
      <c r="E23" s="170">
        <v>0</v>
      </c>
      <c r="F23" s="150">
        <v>0</v>
      </c>
      <c r="G23" s="150">
        <v>0</v>
      </c>
      <c r="H23" s="150">
        <f>Položky!G396</f>
        <v>0</v>
      </c>
      <c r="I23" s="151">
        <v>0</v>
      </c>
    </row>
    <row r="24" spans="1:9" s="11" customFormat="1" ht="12.75">
      <c r="A24" s="149" t="s">
        <v>412</v>
      </c>
      <c r="B24" s="85" t="s">
        <v>413</v>
      </c>
      <c r="C24" s="86"/>
      <c r="D24" s="166"/>
      <c r="E24" s="170">
        <v>0</v>
      </c>
      <c r="F24" s="150">
        <v>0</v>
      </c>
      <c r="G24" s="150">
        <v>0</v>
      </c>
      <c r="H24" s="150">
        <f>Položky!G400</f>
        <v>0</v>
      </c>
      <c r="I24" s="151">
        <v>0</v>
      </c>
    </row>
    <row r="25" spans="1:9" s="11" customFormat="1" ht="13.5" thickBot="1">
      <c r="A25" s="149" t="s">
        <v>416</v>
      </c>
      <c r="B25" s="85" t="s">
        <v>18</v>
      </c>
      <c r="C25" s="86"/>
      <c r="D25" s="166"/>
      <c r="E25" s="171">
        <f>Položky!G411</f>
        <v>0</v>
      </c>
      <c r="F25" s="172">
        <v>0</v>
      </c>
      <c r="G25" s="172">
        <v>0</v>
      </c>
      <c r="H25" s="172">
        <v>0</v>
      </c>
      <c r="I25" s="173">
        <v>0</v>
      </c>
    </row>
    <row r="26" spans="1:9" s="92" customFormat="1" ht="13.5" thickBot="1">
      <c r="A26" s="87"/>
      <c r="B26" s="80" t="s">
        <v>48</v>
      </c>
      <c r="C26" s="80"/>
      <c r="D26" s="88"/>
      <c r="E26" s="89">
        <f>SUM(E7:E25)</f>
        <v>0</v>
      </c>
      <c r="F26" s="90">
        <f>SUM(F7:F25)</f>
        <v>0</v>
      </c>
      <c r="G26" s="90">
        <f>SUM(G7:G25)</f>
        <v>0</v>
      </c>
      <c r="H26" s="90">
        <f>SUM(H7:H25)</f>
        <v>0</v>
      </c>
      <c r="I26" s="91">
        <f>SUM(I7:I25)</f>
        <v>0</v>
      </c>
    </row>
    <row r="27" spans="1:9" ht="12.75">
      <c r="A27" s="86"/>
      <c r="B27" s="86"/>
      <c r="C27" s="86"/>
      <c r="D27" s="86"/>
      <c r="E27" s="86"/>
      <c r="F27" s="86"/>
      <c r="G27" s="86"/>
      <c r="H27" s="86"/>
      <c r="I27" s="86"/>
    </row>
    <row r="28" spans="1:9" ht="12.75">
      <c r="A28" s="93"/>
      <c r="B28" s="93"/>
      <c r="C28" s="93"/>
      <c r="D28" s="93"/>
      <c r="E28" s="93"/>
      <c r="F28" s="93"/>
      <c r="G28" s="93"/>
      <c r="H28" s="93"/>
      <c r="I28" s="93"/>
    </row>
    <row r="29" spans="2:9" ht="12.75">
      <c r="B29" s="92"/>
      <c r="F29" s="94"/>
      <c r="G29" s="95"/>
      <c r="H29" s="95"/>
      <c r="I29" s="96"/>
    </row>
    <row r="30" spans="6:9" ht="12.75">
      <c r="F30" s="94"/>
      <c r="G30" s="95"/>
      <c r="H30" s="95"/>
      <c r="I30" s="96"/>
    </row>
    <row r="31" spans="6:9" ht="12.75">
      <c r="F31" s="94"/>
      <c r="G31" s="95"/>
      <c r="H31" s="95"/>
      <c r="I31" s="96"/>
    </row>
    <row r="32" spans="6:9" ht="12.75">
      <c r="F32" s="94"/>
      <c r="G32" s="95"/>
      <c r="H32" s="95"/>
      <c r="I32" s="96"/>
    </row>
    <row r="33" spans="6:9" ht="12.75">
      <c r="F33" s="94"/>
      <c r="G33" s="95"/>
      <c r="H33" s="95"/>
      <c r="I33" s="96"/>
    </row>
    <row r="34" spans="6:9" ht="12.75">
      <c r="F34" s="94"/>
      <c r="G34" s="95"/>
      <c r="H34" s="95"/>
      <c r="I34" s="96"/>
    </row>
    <row r="35" spans="6:9" ht="12.75">
      <c r="F35" s="94"/>
      <c r="G35" s="95"/>
      <c r="H35" s="95"/>
      <c r="I35" s="96"/>
    </row>
    <row r="36" spans="6:9" ht="12.75">
      <c r="F36" s="94"/>
      <c r="G36" s="95"/>
      <c r="H36" s="95"/>
      <c r="I36" s="96"/>
    </row>
    <row r="37" spans="6:9" ht="12.75">
      <c r="F37" s="94"/>
      <c r="G37" s="95"/>
      <c r="H37" s="95"/>
      <c r="I37" s="96"/>
    </row>
    <row r="38" spans="6:9" ht="12.75">
      <c r="F38" s="94"/>
      <c r="G38" s="95"/>
      <c r="H38" s="95"/>
      <c r="I38" s="96"/>
    </row>
    <row r="39" spans="6:9" ht="12.75">
      <c r="F39" s="94"/>
      <c r="G39" s="95"/>
      <c r="H39" s="95"/>
      <c r="I39" s="96"/>
    </row>
    <row r="40" spans="6:9" ht="12.75">
      <c r="F40" s="94"/>
      <c r="G40" s="95"/>
      <c r="H40" s="95"/>
      <c r="I40" s="96"/>
    </row>
    <row r="41" spans="6:9" ht="12.75">
      <c r="F41" s="94"/>
      <c r="G41" s="95"/>
      <c r="H41" s="95"/>
      <c r="I41" s="96"/>
    </row>
    <row r="42" spans="6:9" ht="12.75">
      <c r="F42" s="94"/>
      <c r="G42" s="95"/>
      <c r="H42" s="95"/>
      <c r="I42" s="96"/>
    </row>
    <row r="43" spans="6:9" ht="12.75">
      <c r="F43" s="94"/>
      <c r="G43" s="95"/>
      <c r="H43" s="95"/>
      <c r="I43" s="96"/>
    </row>
    <row r="44" spans="6:9" ht="12.75">
      <c r="F44" s="94"/>
      <c r="G44" s="95"/>
      <c r="H44" s="95"/>
      <c r="I44" s="96"/>
    </row>
    <row r="45" spans="6:9" ht="12.75">
      <c r="F45" s="94"/>
      <c r="G45" s="95"/>
      <c r="H45" s="95"/>
      <c r="I45" s="96"/>
    </row>
    <row r="46" spans="6:9" ht="12.75">
      <c r="F46" s="94"/>
      <c r="G46" s="95"/>
      <c r="H46" s="95"/>
      <c r="I46" s="96"/>
    </row>
    <row r="47" spans="6:9" ht="12.75">
      <c r="F47" s="94"/>
      <c r="G47" s="95"/>
      <c r="H47" s="95"/>
      <c r="I47" s="96"/>
    </row>
    <row r="48" spans="6:9" ht="12.75">
      <c r="F48" s="94"/>
      <c r="G48" s="95"/>
      <c r="H48" s="95"/>
      <c r="I48" s="96"/>
    </row>
    <row r="49" spans="6:9" ht="12.75">
      <c r="F49" s="94"/>
      <c r="G49" s="95"/>
      <c r="H49" s="95"/>
      <c r="I49" s="96"/>
    </row>
    <row r="50" spans="6:9" ht="12.75">
      <c r="F50" s="94"/>
      <c r="G50" s="95"/>
      <c r="H50" s="95"/>
      <c r="I50" s="96"/>
    </row>
    <row r="51" spans="6:9" ht="12.75">
      <c r="F51" s="94"/>
      <c r="G51" s="95"/>
      <c r="H51" s="95"/>
      <c r="I51" s="96"/>
    </row>
    <row r="52" spans="6:9" ht="12.75">
      <c r="F52" s="94"/>
      <c r="G52" s="95"/>
      <c r="H52" s="95"/>
      <c r="I52" s="96"/>
    </row>
    <row r="53" spans="6:9" ht="12.75">
      <c r="F53" s="94"/>
      <c r="G53" s="95"/>
      <c r="H53" s="95"/>
      <c r="I53" s="96"/>
    </row>
    <row r="54" spans="6:9" ht="12.75">
      <c r="F54" s="94"/>
      <c r="G54" s="95"/>
      <c r="H54" s="95"/>
      <c r="I54" s="96"/>
    </row>
    <row r="55" spans="6:9" ht="12.75">
      <c r="F55" s="94"/>
      <c r="G55" s="95"/>
      <c r="H55" s="95"/>
      <c r="I55" s="96"/>
    </row>
    <row r="56" spans="6:9" ht="12.75">
      <c r="F56" s="94"/>
      <c r="G56" s="95"/>
      <c r="H56" s="95"/>
      <c r="I56" s="96"/>
    </row>
    <row r="57" spans="6:9" ht="12.75">
      <c r="F57" s="94"/>
      <c r="G57" s="95"/>
      <c r="H57" s="95"/>
      <c r="I57" s="96"/>
    </row>
    <row r="58" spans="6:9" ht="12.75">
      <c r="F58" s="94"/>
      <c r="G58" s="95"/>
      <c r="H58" s="95"/>
      <c r="I58" s="96"/>
    </row>
    <row r="59" spans="6:9" ht="12.75">
      <c r="F59" s="94"/>
      <c r="G59" s="95"/>
      <c r="H59" s="95"/>
      <c r="I59" s="96"/>
    </row>
    <row r="60" spans="6:9" ht="12.75">
      <c r="F60" s="94"/>
      <c r="G60" s="95"/>
      <c r="H60" s="95"/>
      <c r="I60" s="96"/>
    </row>
    <row r="61" spans="6:9" ht="12.75">
      <c r="F61" s="94"/>
      <c r="G61" s="95"/>
      <c r="H61" s="95"/>
      <c r="I61" s="96"/>
    </row>
    <row r="62" spans="6:9" ht="12.75">
      <c r="F62" s="94"/>
      <c r="G62" s="95"/>
      <c r="H62" s="95"/>
      <c r="I62" s="96"/>
    </row>
    <row r="63" spans="6:9" ht="12.75">
      <c r="F63" s="94"/>
      <c r="G63" s="95"/>
      <c r="H63" s="95"/>
      <c r="I63" s="96"/>
    </row>
    <row r="64" spans="6:9" ht="12.75">
      <c r="F64" s="94"/>
      <c r="G64" s="95"/>
      <c r="H64" s="95"/>
      <c r="I64" s="96"/>
    </row>
    <row r="65" spans="6:9" ht="12.75">
      <c r="F65" s="94"/>
      <c r="G65" s="95"/>
      <c r="H65" s="95"/>
      <c r="I65" s="96"/>
    </row>
    <row r="66" spans="6:9" ht="12.75">
      <c r="F66" s="94"/>
      <c r="G66" s="95"/>
      <c r="H66" s="95"/>
      <c r="I66" s="96"/>
    </row>
    <row r="67" spans="6:9" ht="12.75">
      <c r="F67" s="94"/>
      <c r="G67" s="95"/>
      <c r="H67" s="95"/>
      <c r="I67" s="96"/>
    </row>
    <row r="68" spans="6:9" ht="12.75">
      <c r="F68" s="94"/>
      <c r="G68" s="95"/>
      <c r="H68" s="95"/>
      <c r="I68" s="96"/>
    </row>
    <row r="69" spans="6:9" ht="12.75">
      <c r="F69" s="94"/>
      <c r="G69" s="95"/>
      <c r="H69" s="95"/>
      <c r="I69" s="96"/>
    </row>
    <row r="70" spans="6:9" ht="12.75">
      <c r="F70" s="94"/>
      <c r="G70" s="95"/>
      <c r="H70" s="95"/>
      <c r="I70" s="96"/>
    </row>
    <row r="71" spans="6:9" ht="12.75">
      <c r="F71" s="94"/>
      <c r="G71" s="95"/>
      <c r="H71" s="95"/>
      <c r="I71" s="96"/>
    </row>
    <row r="72" spans="6:9" ht="12.75">
      <c r="F72" s="94"/>
      <c r="G72" s="95"/>
      <c r="H72" s="95"/>
      <c r="I72" s="96"/>
    </row>
    <row r="73" spans="6:9" ht="12.75">
      <c r="F73" s="94"/>
      <c r="G73" s="95"/>
      <c r="H73" s="95"/>
      <c r="I73" s="96"/>
    </row>
    <row r="74" spans="6:9" ht="12.75">
      <c r="F74" s="94"/>
      <c r="G74" s="95"/>
      <c r="H74" s="95"/>
      <c r="I74" s="96"/>
    </row>
    <row r="75" spans="6:9" ht="12.75">
      <c r="F75" s="94"/>
      <c r="G75" s="95"/>
      <c r="H75" s="95"/>
      <c r="I75" s="96"/>
    </row>
    <row r="76" spans="6:9" ht="12.75">
      <c r="F76" s="94"/>
      <c r="G76" s="95"/>
      <c r="H76" s="95"/>
      <c r="I76" s="96"/>
    </row>
    <row r="77" spans="6:9" ht="12.75">
      <c r="F77" s="94"/>
      <c r="G77" s="95"/>
      <c r="H77" s="95"/>
      <c r="I77" s="96"/>
    </row>
    <row r="78" spans="6:9" ht="12.75">
      <c r="F78" s="94"/>
      <c r="G78" s="95"/>
      <c r="H78" s="95"/>
      <c r="I78" s="96"/>
    </row>
  </sheetData>
  <sheetProtection/>
  <mergeCells count="3">
    <mergeCell ref="A1:B1"/>
    <mergeCell ref="A2:B2"/>
    <mergeCell ref="G2:I2"/>
  </mergeCells>
  <printOptions/>
  <pageMargins left="0.5905511811023623" right="0.3937007874015748" top="0.984251968503937" bottom="0.984251968503937" header="0.5118110236220472" footer="0.5118110236220472"/>
  <pageSetup horizontalDpi="300" verticalDpi="300" orientation="landscape" paperSize="9" r:id="rId1"/>
  <headerFooter alignWithMargins="0">
    <oddFooter>&amp;CStrana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Z459"/>
  <sheetViews>
    <sheetView showGridLines="0" showZeros="0" zoomScalePageLayoutView="0" workbookViewId="0" topLeftCell="A1">
      <selection activeCell="C4" sqref="C4:G4"/>
    </sheetView>
  </sheetViews>
  <sheetFormatPr defaultColWidth="9.00390625" defaultRowHeight="12.75"/>
  <cols>
    <col min="1" max="1" width="3.875" style="97" customWidth="1"/>
    <col min="2" max="2" width="13.00390625" style="97" customWidth="1"/>
    <col min="3" max="3" width="40.375" style="97" customWidth="1"/>
    <col min="4" max="4" width="5.625" style="97" customWidth="1"/>
    <col min="5" max="5" width="8.625" style="143" customWidth="1"/>
    <col min="6" max="6" width="9.875" style="97" customWidth="1"/>
    <col min="7" max="7" width="13.875" style="97" customWidth="1"/>
    <col min="8" max="16384" width="9.125" style="97" customWidth="1"/>
  </cols>
  <sheetData>
    <row r="1" spans="1:7" ht="15.75">
      <c r="A1" s="190" t="s">
        <v>49</v>
      </c>
      <c r="B1" s="190"/>
      <c r="C1" s="190"/>
      <c r="D1" s="190"/>
      <c r="E1" s="190"/>
      <c r="F1" s="190"/>
      <c r="G1" s="190"/>
    </row>
    <row r="2" spans="1:7" ht="13.5" thickBot="1">
      <c r="A2" s="98"/>
      <c r="B2" s="99"/>
      <c r="C2" s="100"/>
      <c r="D2" s="100"/>
      <c r="E2" s="101"/>
      <c r="F2" s="100"/>
      <c r="G2" s="100"/>
    </row>
    <row r="3" spans="1:7" ht="13.5" thickTop="1">
      <c r="A3" s="191" t="s">
        <v>5</v>
      </c>
      <c r="B3" s="192"/>
      <c r="C3" s="102" t="str">
        <f>CONCATENATE(cislostavby," ",nazevstavby)</f>
        <v> Zlepšení tepelné ochrany MŠ Chrastava, Nádražní č.p. 370</v>
      </c>
      <c r="D3" s="103"/>
      <c r="E3" s="104"/>
      <c r="F3" s="105">
        <f>Rekapitulace!H1</f>
        <v>0</v>
      </c>
      <c r="G3" s="106"/>
    </row>
    <row r="4" spans="1:7" ht="13.5" thickBot="1">
      <c r="A4" s="193" t="s">
        <v>1</v>
      </c>
      <c r="B4" s="194"/>
      <c r="C4" s="196" t="str">
        <f>CONCATENATE(cisloobjektu," ",nazevobjektu)</f>
        <v> Zlepšení tepelné ochrany MŠ Chrastava, Nádražní č.p. 370</v>
      </c>
      <c r="D4" s="197"/>
      <c r="E4" s="197"/>
      <c r="F4" s="197"/>
      <c r="G4" s="198"/>
    </row>
    <row r="5" spans="1:7" ht="13.5" thickTop="1">
      <c r="A5" s="107"/>
      <c r="B5" s="108"/>
      <c r="C5" s="108"/>
      <c r="D5" s="98"/>
      <c r="E5" s="109"/>
      <c r="F5" s="98"/>
      <c r="G5" s="110"/>
    </row>
    <row r="6" spans="1:7" ht="12.75">
      <c r="A6" s="111" t="s">
        <v>50</v>
      </c>
      <c r="B6" s="112" t="s">
        <v>51</v>
      </c>
      <c r="C6" s="112" t="s">
        <v>52</v>
      </c>
      <c r="D6" s="112" t="s">
        <v>53</v>
      </c>
      <c r="E6" s="113" t="s">
        <v>54</v>
      </c>
      <c r="F6" s="112" t="s">
        <v>55</v>
      </c>
      <c r="G6" s="114" t="s">
        <v>56</v>
      </c>
    </row>
    <row r="7" spans="1:15" ht="12.75">
      <c r="A7" s="115" t="s">
        <v>57</v>
      </c>
      <c r="B7" s="116" t="s">
        <v>58</v>
      </c>
      <c r="C7" s="117" t="s">
        <v>59</v>
      </c>
      <c r="D7" s="118"/>
      <c r="E7" s="119"/>
      <c r="F7" s="119"/>
      <c r="G7" s="120"/>
      <c r="H7" s="121"/>
      <c r="I7" s="121"/>
      <c r="O7" s="122">
        <v>1</v>
      </c>
    </row>
    <row r="8" spans="1:104" ht="12.75">
      <c r="A8" s="123">
        <v>1</v>
      </c>
      <c r="B8" s="124" t="s">
        <v>61</v>
      </c>
      <c r="C8" s="125" t="s">
        <v>62</v>
      </c>
      <c r="D8" s="126" t="s">
        <v>63</v>
      </c>
      <c r="E8" s="127">
        <v>21.864</v>
      </c>
      <c r="F8" s="127"/>
      <c r="G8" s="128">
        <f>E8*F8</f>
        <v>0</v>
      </c>
      <c r="O8" s="122">
        <v>2</v>
      </c>
      <c r="AA8" s="97">
        <v>12</v>
      </c>
      <c r="AB8" s="97">
        <v>0</v>
      </c>
      <c r="AC8" s="97">
        <v>1</v>
      </c>
      <c r="AZ8" s="97">
        <v>1</v>
      </c>
      <c r="BA8" s="97">
        <f>IF(AZ8=1,G8,0)</f>
        <v>0</v>
      </c>
      <c r="BB8" s="97">
        <f>IF(AZ8=2,G8,0)</f>
        <v>0</v>
      </c>
      <c r="BC8" s="97">
        <f>IF(AZ8=3,G8,0)</f>
        <v>0</v>
      </c>
      <c r="BD8" s="97">
        <f>IF(AZ8=4,G8,0)</f>
        <v>0</v>
      </c>
      <c r="BE8" s="97">
        <f>IF(AZ8=5,G8,0)</f>
        <v>0</v>
      </c>
      <c r="CZ8" s="97">
        <v>0</v>
      </c>
    </row>
    <row r="9" spans="1:15" ht="12.75">
      <c r="A9" s="129"/>
      <c r="B9" s="130"/>
      <c r="C9" s="188" t="s">
        <v>64</v>
      </c>
      <c r="D9" s="189"/>
      <c r="E9" s="131">
        <v>9.108</v>
      </c>
      <c r="F9" s="132"/>
      <c r="G9" s="133"/>
      <c r="M9" s="134" t="s">
        <v>64</v>
      </c>
      <c r="O9" s="122"/>
    </row>
    <row r="10" spans="1:15" ht="12.75">
      <c r="A10" s="129"/>
      <c r="B10" s="130"/>
      <c r="C10" s="188" t="s">
        <v>65</v>
      </c>
      <c r="D10" s="189"/>
      <c r="E10" s="131">
        <v>12.756</v>
      </c>
      <c r="F10" s="132"/>
      <c r="G10" s="133"/>
      <c r="M10" s="134" t="s">
        <v>65</v>
      </c>
      <c r="O10" s="122"/>
    </row>
    <row r="11" spans="1:104" ht="12.75">
      <c r="A11" s="123">
        <v>2</v>
      </c>
      <c r="B11" s="124" t="s">
        <v>66</v>
      </c>
      <c r="C11" s="125" t="s">
        <v>67</v>
      </c>
      <c r="D11" s="126" t="s">
        <v>63</v>
      </c>
      <c r="E11" s="127">
        <v>21.864</v>
      </c>
      <c r="F11" s="127"/>
      <c r="G11" s="128">
        <f>E11*F11</f>
        <v>0</v>
      </c>
      <c r="O11" s="122">
        <v>2</v>
      </c>
      <c r="AA11" s="97">
        <v>12</v>
      </c>
      <c r="AB11" s="97">
        <v>0</v>
      </c>
      <c r="AC11" s="97">
        <v>2</v>
      </c>
      <c r="AZ11" s="97">
        <v>1</v>
      </c>
      <c r="BA11" s="97">
        <f>IF(AZ11=1,G11,0)</f>
        <v>0</v>
      </c>
      <c r="BB11" s="97">
        <f>IF(AZ11=2,G11,0)</f>
        <v>0</v>
      </c>
      <c r="BC11" s="97">
        <f>IF(AZ11=3,G11,0)</f>
        <v>0</v>
      </c>
      <c r="BD11" s="97">
        <f>IF(AZ11=4,G11,0)</f>
        <v>0</v>
      </c>
      <c r="BE11" s="97">
        <f>IF(AZ11=5,G11,0)</f>
        <v>0</v>
      </c>
      <c r="CZ11" s="97">
        <v>0</v>
      </c>
    </row>
    <row r="12" spans="1:57" ht="12.75">
      <c r="A12" s="135"/>
      <c r="B12" s="136" t="s">
        <v>60</v>
      </c>
      <c r="C12" s="137" t="str">
        <f>CONCATENATE(B7," ",C7)</f>
        <v>1 Zemní práce</v>
      </c>
      <c r="D12" s="135"/>
      <c r="E12" s="138"/>
      <c r="F12" s="138"/>
      <c r="G12" s="139">
        <f>SUM(G7:G11)</f>
        <v>0</v>
      </c>
      <c r="O12" s="122">
        <v>4</v>
      </c>
      <c r="BA12" s="140">
        <f>SUM(BA7:BA11)</f>
        <v>0</v>
      </c>
      <c r="BB12" s="140">
        <f>SUM(BB7:BB11)</f>
        <v>0</v>
      </c>
      <c r="BC12" s="140">
        <f>SUM(BC7:BC11)</f>
        <v>0</v>
      </c>
      <c r="BD12" s="140">
        <f>SUM(BD7:BD11)</f>
        <v>0</v>
      </c>
      <c r="BE12" s="140">
        <f>SUM(BE7:BE11)</f>
        <v>0</v>
      </c>
    </row>
    <row r="13" spans="1:57" ht="12.75">
      <c r="A13" s="115" t="s">
        <v>57</v>
      </c>
      <c r="B13" s="159" t="s">
        <v>456</v>
      </c>
      <c r="C13" s="160" t="s">
        <v>457</v>
      </c>
      <c r="D13" s="118"/>
      <c r="E13" s="161"/>
      <c r="F13" s="161"/>
      <c r="G13" s="162"/>
      <c r="O13" s="122"/>
      <c r="BA13" s="140"/>
      <c r="BB13" s="140"/>
      <c r="BC13" s="140"/>
      <c r="BD13" s="140"/>
      <c r="BE13" s="140"/>
    </row>
    <row r="14" spans="1:57" ht="12.75">
      <c r="A14" s="118">
        <v>3</v>
      </c>
      <c r="B14" s="124" t="s">
        <v>458</v>
      </c>
      <c r="C14" s="125" t="s">
        <v>459</v>
      </c>
      <c r="D14" s="126" t="s">
        <v>184</v>
      </c>
      <c r="E14" s="127">
        <v>1</v>
      </c>
      <c r="F14" s="127"/>
      <c r="G14" s="128">
        <f>E14*F14</f>
        <v>0</v>
      </c>
      <c r="O14" s="122"/>
      <c r="BA14" s="140"/>
      <c r="BB14" s="140"/>
      <c r="BC14" s="140"/>
      <c r="BD14" s="140"/>
      <c r="BE14" s="140"/>
    </row>
    <row r="15" spans="1:57" ht="12.75">
      <c r="A15" s="118">
        <v>4</v>
      </c>
      <c r="B15" s="124" t="s">
        <v>460</v>
      </c>
      <c r="C15" s="125" t="s">
        <v>461</v>
      </c>
      <c r="D15" s="126" t="s">
        <v>184</v>
      </c>
      <c r="E15" s="174" t="s">
        <v>503</v>
      </c>
      <c r="F15" s="127"/>
      <c r="G15" s="128">
        <f>E15*F15</f>
        <v>0</v>
      </c>
      <c r="O15" s="122"/>
      <c r="BA15" s="140"/>
      <c r="BB15" s="140"/>
      <c r="BC15" s="140"/>
      <c r="BD15" s="140"/>
      <c r="BE15" s="140"/>
    </row>
    <row r="16" spans="1:57" ht="22.5">
      <c r="A16" s="118">
        <v>5</v>
      </c>
      <c r="B16" s="124" t="s">
        <v>462</v>
      </c>
      <c r="C16" s="125" t="s">
        <v>464</v>
      </c>
      <c r="D16" s="126" t="s">
        <v>184</v>
      </c>
      <c r="E16" s="127">
        <v>1</v>
      </c>
      <c r="F16" s="127"/>
      <c r="G16" s="128">
        <f>E16*F16</f>
        <v>0</v>
      </c>
      <c r="O16" s="122"/>
      <c r="BA16" s="140"/>
      <c r="BB16" s="140"/>
      <c r="BC16" s="140"/>
      <c r="BD16" s="140"/>
      <c r="BE16" s="140"/>
    </row>
    <row r="17" spans="1:57" ht="12.75">
      <c r="A17" s="135"/>
      <c r="B17" s="136" t="s">
        <v>60</v>
      </c>
      <c r="C17" s="137" t="s">
        <v>463</v>
      </c>
      <c r="D17" s="135"/>
      <c r="E17" s="138"/>
      <c r="F17" s="138"/>
      <c r="G17" s="139">
        <f>SUM(G14:G16)</f>
        <v>0</v>
      </c>
      <c r="O17" s="122"/>
      <c r="BA17" s="140"/>
      <c r="BB17" s="140"/>
      <c r="BC17" s="140"/>
      <c r="BD17" s="140"/>
      <c r="BE17" s="140"/>
    </row>
    <row r="18" spans="1:57" ht="12.75">
      <c r="A18" s="118" t="s">
        <v>57</v>
      </c>
      <c r="B18" s="159" t="s">
        <v>395</v>
      </c>
      <c r="C18" s="160" t="s">
        <v>396</v>
      </c>
      <c r="D18" s="118"/>
      <c r="E18" s="161"/>
      <c r="F18" s="161"/>
      <c r="G18" s="162"/>
      <c r="O18" s="122"/>
      <c r="BA18" s="140"/>
      <c r="BB18" s="140"/>
      <c r="BC18" s="140"/>
      <c r="BD18" s="140"/>
      <c r="BE18" s="140"/>
    </row>
    <row r="19" spans="1:57" ht="12.75">
      <c r="A19" s="118">
        <v>6</v>
      </c>
      <c r="B19" s="124" t="s">
        <v>397</v>
      </c>
      <c r="C19" s="125" t="s">
        <v>398</v>
      </c>
      <c r="D19" s="126" t="s">
        <v>72</v>
      </c>
      <c r="E19" s="127">
        <f aca="true" t="shared" si="0" ref="E19:E24">(8.55+1.7+7.45+1.7+8.55+4.6+5.4)*0.4</f>
        <v>15.18</v>
      </c>
      <c r="F19" s="127"/>
      <c r="G19" s="128">
        <f>E19*F19</f>
        <v>0</v>
      </c>
      <c r="O19" s="122"/>
      <c r="BA19" s="140"/>
      <c r="BB19" s="140"/>
      <c r="BC19" s="140"/>
      <c r="BD19" s="140"/>
      <c r="BE19" s="140"/>
    </row>
    <row r="20" spans="1:57" ht="12.75">
      <c r="A20" s="118"/>
      <c r="B20" s="124"/>
      <c r="C20" s="188" t="s">
        <v>385</v>
      </c>
      <c r="D20" s="189"/>
      <c r="E20" s="131">
        <f t="shared" si="0"/>
        <v>15.18</v>
      </c>
      <c r="F20" s="127"/>
      <c r="G20" s="128"/>
      <c r="O20" s="122"/>
      <c r="BA20" s="140"/>
      <c r="BB20" s="140"/>
      <c r="BC20" s="140"/>
      <c r="BD20" s="140"/>
      <c r="BE20" s="140"/>
    </row>
    <row r="21" spans="1:57" ht="12.75">
      <c r="A21" s="118">
        <v>7</v>
      </c>
      <c r="B21" s="124" t="s">
        <v>384</v>
      </c>
      <c r="C21" s="125" t="s">
        <v>399</v>
      </c>
      <c r="D21" s="126" t="s">
        <v>72</v>
      </c>
      <c r="E21" s="127">
        <f t="shared" si="0"/>
        <v>15.18</v>
      </c>
      <c r="F21" s="127"/>
      <c r="G21" s="128">
        <f>E21*F21</f>
        <v>0</v>
      </c>
      <c r="O21" s="122"/>
      <c r="BA21" s="140"/>
      <c r="BB21" s="140"/>
      <c r="BC21" s="140"/>
      <c r="BD21" s="140"/>
      <c r="BE21" s="140"/>
    </row>
    <row r="22" spans="1:57" ht="12.75">
      <c r="A22" s="118"/>
      <c r="B22" s="124"/>
      <c r="C22" s="188" t="s">
        <v>385</v>
      </c>
      <c r="D22" s="189"/>
      <c r="E22" s="131">
        <f t="shared" si="0"/>
        <v>15.18</v>
      </c>
      <c r="F22" s="127"/>
      <c r="G22" s="128"/>
      <c r="O22" s="122"/>
      <c r="BA22" s="140"/>
      <c r="BB22" s="140"/>
      <c r="BC22" s="140"/>
      <c r="BD22" s="140"/>
      <c r="BE22" s="140"/>
    </row>
    <row r="23" spans="1:57" ht="12.75">
      <c r="A23" s="118">
        <v>8</v>
      </c>
      <c r="B23" s="124" t="s">
        <v>400</v>
      </c>
      <c r="C23" s="125" t="s">
        <v>401</v>
      </c>
      <c r="D23" s="126" t="s">
        <v>72</v>
      </c>
      <c r="E23" s="127">
        <f t="shared" si="0"/>
        <v>15.18</v>
      </c>
      <c r="F23" s="127"/>
      <c r="G23" s="128">
        <f>E23*F23</f>
        <v>0</v>
      </c>
      <c r="O23" s="122"/>
      <c r="BA23" s="140"/>
      <c r="BB23" s="140"/>
      <c r="BC23" s="140"/>
      <c r="BD23" s="140"/>
      <c r="BE23" s="140"/>
    </row>
    <row r="24" spans="1:57" ht="12.75">
      <c r="A24" s="118"/>
      <c r="B24" s="124"/>
      <c r="C24" s="188" t="s">
        <v>385</v>
      </c>
      <c r="D24" s="189"/>
      <c r="E24" s="131">
        <f t="shared" si="0"/>
        <v>15.18</v>
      </c>
      <c r="F24" s="161"/>
      <c r="G24" s="162"/>
      <c r="O24" s="122"/>
      <c r="BA24" s="140"/>
      <c r="BB24" s="140"/>
      <c r="BC24" s="140"/>
      <c r="BD24" s="140"/>
      <c r="BE24" s="140"/>
    </row>
    <row r="25" spans="1:57" ht="12.75">
      <c r="A25" s="135"/>
      <c r="B25" s="136" t="s">
        <v>60</v>
      </c>
      <c r="C25" s="137" t="s">
        <v>402</v>
      </c>
      <c r="D25" s="135"/>
      <c r="E25" s="138"/>
      <c r="F25" s="138"/>
      <c r="G25" s="139">
        <f>SUM(G19:G23)</f>
        <v>0</v>
      </c>
      <c r="O25" s="122"/>
      <c r="BA25" s="140"/>
      <c r="BB25" s="140"/>
      <c r="BC25" s="140"/>
      <c r="BD25" s="140"/>
      <c r="BE25" s="140"/>
    </row>
    <row r="26" spans="1:15" ht="12.75">
      <c r="A26" s="115" t="s">
        <v>57</v>
      </c>
      <c r="B26" s="116" t="s">
        <v>68</v>
      </c>
      <c r="C26" s="117" t="s">
        <v>69</v>
      </c>
      <c r="D26" s="118"/>
      <c r="E26" s="119"/>
      <c r="F26" s="119"/>
      <c r="G26" s="120"/>
      <c r="H26" s="121"/>
      <c r="I26" s="121"/>
      <c r="O26" s="122">
        <v>1</v>
      </c>
    </row>
    <row r="27" spans="1:104" ht="12.75">
      <c r="A27" s="123">
        <v>9</v>
      </c>
      <c r="B27" s="124" t="s">
        <v>70</v>
      </c>
      <c r="C27" s="125" t="s">
        <v>71</v>
      </c>
      <c r="D27" s="126" t="s">
        <v>72</v>
      </c>
      <c r="E27" s="127">
        <v>1017.1433</v>
      </c>
      <c r="F27" s="127"/>
      <c r="G27" s="128">
        <f>E27*F27</f>
        <v>0</v>
      </c>
      <c r="O27" s="122">
        <v>2</v>
      </c>
      <c r="AB27" s="97">
        <v>0</v>
      </c>
      <c r="AZ27" s="97">
        <v>1</v>
      </c>
      <c r="BA27" s="97">
        <f>IF(AZ27=1,G27,0)</f>
        <v>0</v>
      </c>
      <c r="BB27" s="97">
        <f>IF(AZ27=2,G27,0)</f>
        <v>0</v>
      </c>
      <c r="BC27" s="97">
        <f>IF(AZ27=3,G27,0)</f>
        <v>0</v>
      </c>
      <c r="BD27" s="97">
        <f>IF(AZ27=4,G27,0)</f>
        <v>0</v>
      </c>
      <c r="BE27" s="97">
        <f>IF(AZ27=5,G27,0)</f>
        <v>0</v>
      </c>
      <c r="CZ27" s="97">
        <v>0.00347</v>
      </c>
    </row>
    <row r="28" spans="1:15" ht="12.75">
      <c r="A28" s="129"/>
      <c r="B28" s="130"/>
      <c r="C28" s="188" t="s">
        <v>73</v>
      </c>
      <c r="D28" s="189"/>
      <c r="E28" s="131">
        <v>292.422</v>
      </c>
      <c r="F28" s="132"/>
      <c r="G28" s="133"/>
      <c r="M28" s="134" t="s">
        <v>73</v>
      </c>
      <c r="O28" s="122"/>
    </row>
    <row r="29" spans="1:15" ht="12.75">
      <c r="A29" s="129"/>
      <c r="B29" s="130"/>
      <c r="C29" s="188" t="s">
        <v>74</v>
      </c>
      <c r="D29" s="189"/>
      <c r="E29" s="131">
        <v>330.096</v>
      </c>
      <c r="F29" s="132"/>
      <c r="G29" s="133"/>
      <c r="M29" s="134" t="s">
        <v>74</v>
      </c>
      <c r="O29" s="122"/>
    </row>
    <row r="30" spans="1:15" ht="12.75">
      <c r="A30" s="129"/>
      <c r="B30" s="130"/>
      <c r="C30" s="188" t="s">
        <v>75</v>
      </c>
      <c r="D30" s="189"/>
      <c r="E30" s="131">
        <v>409.5343</v>
      </c>
      <c r="F30" s="132"/>
      <c r="G30" s="133"/>
      <c r="M30" s="134" t="s">
        <v>75</v>
      </c>
      <c r="O30" s="122"/>
    </row>
    <row r="31" spans="1:15" ht="12.75">
      <c r="A31" s="129"/>
      <c r="B31" s="130"/>
      <c r="C31" s="188" t="s">
        <v>76</v>
      </c>
      <c r="D31" s="189"/>
      <c r="E31" s="131">
        <v>38.407</v>
      </c>
      <c r="F31" s="132"/>
      <c r="G31" s="133"/>
      <c r="M31" s="134" t="s">
        <v>76</v>
      </c>
      <c r="O31" s="122"/>
    </row>
    <row r="32" spans="1:15" ht="12.75">
      <c r="A32" s="129"/>
      <c r="B32" s="130"/>
      <c r="C32" s="188" t="s">
        <v>77</v>
      </c>
      <c r="D32" s="189"/>
      <c r="E32" s="131">
        <v>19.224</v>
      </c>
      <c r="F32" s="132"/>
      <c r="G32" s="133"/>
      <c r="M32" s="134" t="s">
        <v>77</v>
      </c>
      <c r="O32" s="122"/>
    </row>
    <row r="33" spans="1:15" ht="12.75">
      <c r="A33" s="129"/>
      <c r="B33" s="130"/>
      <c r="C33" s="188" t="s">
        <v>78</v>
      </c>
      <c r="D33" s="189"/>
      <c r="E33" s="131">
        <v>5.45</v>
      </c>
      <c r="F33" s="132"/>
      <c r="G33" s="133"/>
      <c r="M33" s="134" t="s">
        <v>78</v>
      </c>
      <c r="O33" s="122"/>
    </row>
    <row r="34" spans="1:15" ht="12.75">
      <c r="A34" s="129"/>
      <c r="B34" s="130"/>
      <c r="C34" s="188" t="s">
        <v>79</v>
      </c>
      <c r="D34" s="189"/>
      <c r="E34" s="131">
        <v>2.45</v>
      </c>
      <c r="F34" s="132"/>
      <c r="G34" s="133"/>
      <c r="M34" s="134" t="s">
        <v>79</v>
      </c>
      <c r="O34" s="122"/>
    </row>
    <row r="35" spans="1:15" ht="12.75">
      <c r="A35" s="129"/>
      <c r="B35" s="130"/>
      <c r="C35" s="188" t="s">
        <v>80</v>
      </c>
      <c r="D35" s="189"/>
      <c r="E35" s="131">
        <v>1097.5833</v>
      </c>
      <c r="F35" s="132"/>
      <c r="G35" s="133"/>
      <c r="M35" s="134" t="s">
        <v>80</v>
      </c>
      <c r="O35" s="122"/>
    </row>
    <row r="36" spans="1:15" ht="12.75">
      <c r="A36" s="129"/>
      <c r="B36" s="130"/>
      <c r="C36" s="188" t="s">
        <v>81</v>
      </c>
      <c r="D36" s="189"/>
      <c r="E36" s="131">
        <v>0</v>
      </c>
      <c r="F36" s="132"/>
      <c r="G36" s="133"/>
      <c r="M36" s="134" t="s">
        <v>81</v>
      </c>
      <c r="O36" s="122"/>
    </row>
    <row r="37" spans="1:15" ht="12.75">
      <c r="A37" s="129"/>
      <c r="B37" s="130"/>
      <c r="C37" s="188" t="s">
        <v>82</v>
      </c>
      <c r="D37" s="189"/>
      <c r="E37" s="131">
        <v>-95.37</v>
      </c>
      <c r="F37" s="132"/>
      <c r="G37" s="133"/>
      <c r="M37" s="134" t="s">
        <v>82</v>
      </c>
      <c r="O37" s="122"/>
    </row>
    <row r="38" spans="1:15" ht="12.75">
      <c r="A38" s="129"/>
      <c r="B38" s="130"/>
      <c r="C38" s="188" t="s">
        <v>83</v>
      </c>
      <c r="D38" s="189"/>
      <c r="E38" s="131">
        <v>-1.53</v>
      </c>
      <c r="F38" s="132"/>
      <c r="G38" s="133"/>
      <c r="M38" s="134" t="s">
        <v>83</v>
      </c>
      <c r="O38" s="122"/>
    </row>
    <row r="39" spans="1:15" ht="12.75">
      <c r="A39" s="129"/>
      <c r="B39" s="130"/>
      <c r="C39" s="188" t="s">
        <v>84</v>
      </c>
      <c r="D39" s="189"/>
      <c r="E39" s="131">
        <v>-3.995</v>
      </c>
      <c r="F39" s="132"/>
      <c r="G39" s="133"/>
      <c r="M39" s="134" t="s">
        <v>84</v>
      </c>
      <c r="O39" s="122"/>
    </row>
    <row r="40" spans="1:15" ht="12.75">
      <c r="A40" s="129"/>
      <c r="B40" s="130"/>
      <c r="C40" s="188" t="s">
        <v>85</v>
      </c>
      <c r="D40" s="189"/>
      <c r="E40" s="131">
        <v>-1.36</v>
      </c>
      <c r="F40" s="132"/>
      <c r="G40" s="133"/>
      <c r="M40" s="134" t="s">
        <v>85</v>
      </c>
      <c r="O40" s="122"/>
    </row>
    <row r="41" spans="1:15" ht="12.75">
      <c r="A41" s="129"/>
      <c r="B41" s="130"/>
      <c r="C41" s="188" t="s">
        <v>86</v>
      </c>
      <c r="D41" s="189"/>
      <c r="E41" s="131">
        <v>-3.485</v>
      </c>
      <c r="F41" s="132"/>
      <c r="G41" s="133"/>
      <c r="M41" s="134" t="s">
        <v>86</v>
      </c>
      <c r="O41" s="122"/>
    </row>
    <row r="42" spans="1:15" ht="12.75">
      <c r="A42" s="129"/>
      <c r="B42" s="130"/>
      <c r="C42" s="188" t="s">
        <v>87</v>
      </c>
      <c r="D42" s="189"/>
      <c r="E42" s="131">
        <v>-35.53</v>
      </c>
      <c r="F42" s="132"/>
      <c r="G42" s="133"/>
      <c r="M42" s="134" t="s">
        <v>87</v>
      </c>
      <c r="O42" s="122"/>
    </row>
    <row r="43" spans="1:15" ht="12.75">
      <c r="A43" s="129"/>
      <c r="B43" s="130"/>
      <c r="C43" s="188" t="s">
        <v>83</v>
      </c>
      <c r="D43" s="189"/>
      <c r="E43" s="131">
        <v>-1.53</v>
      </c>
      <c r="F43" s="132"/>
      <c r="G43" s="133"/>
      <c r="M43" s="134" t="s">
        <v>83</v>
      </c>
      <c r="O43" s="122"/>
    </row>
    <row r="44" spans="1:15" ht="12.75">
      <c r="A44" s="129"/>
      <c r="B44" s="130"/>
      <c r="C44" s="188" t="s">
        <v>88</v>
      </c>
      <c r="D44" s="189"/>
      <c r="E44" s="131">
        <v>-2.6</v>
      </c>
      <c r="F44" s="132"/>
      <c r="G44" s="133"/>
      <c r="M44" s="134" t="s">
        <v>88</v>
      </c>
      <c r="O44" s="122"/>
    </row>
    <row r="45" spans="1:15" ht="12.75">
      <c r="A45" s="129"/>
      <c r="B45" s="130"/>
      <c r="C45" s="188" t="s">
        <v>85</v>
      </c>
      <c r="D45" s="189"/>
      <c r="E45" s="131">
        <v>-1.36</v>
      </c>
      <c r="F45" s="132"/>
      <c r="G45" s="133"/>
      <c r="M45" s="134" t="s">
        <v>85</v>
      </c>
      <c r="O45" s="122"/>
    </row>
    <row r="46" spans="1:15" ht="12.75">
      <c r="A46" s="129"/>
      <c r="B46" s="130"/>
      <c r="C46" s="188" t="s">
        <v>89</v>
      </c>
      <c r="D46" s="189"/>
      <c r="E46" s="131">
        <v>-3.335</v>
      </c>
      <c r="F46" s="132"/>
      <c r="G46" s="133"/>
      <c r="M46" s="134" t="s">
        <v>89</v>
      </c>
      <c r="O46" s="122"/>
    </row>
    <row r="47" spans="1:15" ht="12.75">
      <c r="A47" s="129"/>
      <c r="B47" s="130"/>
      <c r="C47" s="188" t="s">
        <v>86</v>
      </c>
      <c r="D47" s="189"/>
      <c r="E47" s="131">
        <v>-3.485</v>
      </c>
      <c r="F47" s="132"/>
      <c r="G47" s="133"/>
      <c r="M47" s="134" t="s">
        <v>86</v>
      </c>
      <c r="O47" s="122"/>
    </row>
    <row r="48" spans="1:15" ht="12.75">
      <c r="A48" s="129"/>
      <c r="B48" s="130"/>
      <c r="C48" s="188" t="s">
        <v>80</v>
      </c>
      <c r="D48" s="189"/>
      <c r="E48" s="131">
        <v>-153.58</v>
      </c>
      <c r="F48" s="132"/>
      <c r="G48" s="133"/>
      <c r="M48" s="134" t="s">
        <v>80</v>
      </c>
      <c r="O48" s="122"/>
    </row>
    <row r="49" spans="1:15" ht="12.75">
      <c r="A49" s="129"/>
      <c r="B49" s="130"/>
      <c r="C49" s="188" t="s">
        <v>90</v>
      </c>
      <c r="D49" s="189"/>
      <c r="E49" s="131">
        <v>0</v>
      </c>
      <c r="F49" s="132"/>
      <c r="G49" s="133"/>
      <c r="M49" s="134" t="s">
        <v>90</v>
      </c>
      <c r="O49" s="122"/>
    </row>
    <row r="50" spans="1:15" ht="12.75">
      <c r="A50" s="129"/>
      <c r="B50" s="130"/>
      <c r="C50" s="188" t="s">
        <v>91</v>
      </c>
      <c r="D50" s="189"/>
      <c r="E50" s="131">
        <v>45.9</v>
      </c>
      <c r="F50" s="132"/>
      <c r="G50" s="133"/>
      <c r="M50" s="134" t="s">
        <v>91</v>
      </c>
      <c r="O50" s="122"/>
    </row>
    <row r="51" spans="1:15" ht="12.75">
      <c r="A51" s="129"/>
      <c r="B51" s="130"/>
      <c r="C51" s="188" t="s">
        <v>92</v>
      </c>
      <c r="D51" s="189"/>
      <c r="E51" s="131">
        <v>1.38</v>
      </c>
      <c r="F51" s="132"/>
      <c r="G51" s="133"/>
      <c r="M51" s="134" t="s">
        <v>92</v>
      </c>
      <c r="O51" s="122"/>
    </row>
    <row r="52" spans="1:15" ht="12.75">
      <c r="A52" s="129"/>
      <c r="B52" s="130"/>
      <c r="C52" s="188" t="s">
        <v>93</v>
      </c>
      <c r="D52" s="189"/>
      <c r="E52" s="131">
        <v>1.28</v>
      </c>
      <c r="F52" s="132"/>
      <c r="G52" s="133"/>
      <c r="M52" s="134" t="s">
        <v>93</v>
      </c>
      <c r="O52" s="122"/>
    </row>
    <row r="53" spans="1:15" ht="12.75">
      <c r="A53" s="129"/>
      <c r="B53" s="130"/>
      <c r="C53" s="188" t="s">
        <v>94</v>
      </c>
      <c r="D53" s="189"/>
      <c r="E53" s="131">
        <v>0.84</v>
      </c>
      <c r="F53" s="132"/>
      <c r="G53" s="133"/>
      <c r="M53" s="134" t="s">
        <v>94</v>
      </c>
      <c r="O53" s="122"/>
    </row>
    <row r="54" spans="1:15" ht="12.75">
      <c r="A54" s="129"/>
      <c r="B54" s="130"/>
      <c r="C54" s="188" t="s">
        <v>95</v>
      </c>
      <c r="D54" s="189"/>
      <c r="E54" s="131">
        <v>1.16</v>
      </c>
      <c r="F54" s="132"/>
      <c r="G54" s="133"/>
      <c r="M54" s="134" t="s">
        <v>95</v>
      </c>
      <c r="O54" s="122"/>
    </row>
    <row r="55" spans="1:15" ht="12.75">
      <c r="A55" s="129"/>
      <c r="B55" s="130"/>
      <c r="C55" s="188" t="s">
        <v>96</v>
      </c>
      <c r="D55" s="189"/>
      <c r="E55" s="131">
        <v>17.1</v>
      </c>
      <c r="F55" s="132"/>
      <c r="G55" s="133"/>
      <c r="M55" s="134" t="s">
        <v>96</v>
      </c>
      <c r="O55" s="122"/>
    </row>
    <row r="56" spans="1:15" ht="12.75">
      <c r="A56" s="129"/>
      <c r="B56" s="130"/>
      <c r="C56" s="188" t="s">
        <v>92</v>
      </c>
      <c r="D56" s="189"/>
      <c r="E56" s="131">
        <v>1.38</v>
      </c>
      <c r="F56" s="132"/>
      <c r="G56" s="133"/>
      <c r="M56" s="134" t="s">
        <v>92</v>
      </c>
      <c r="O56" s="122"/>
    </row>
    <row r="57" spans="1:15" ht="12.75">
      <c r="A57" s="129"/>
      <c r="B57" s="130"/>
      <c r="C57" s="188" t="s">
        <v>97</v>
      </c>
      <c r="D57" s="189"/>
      <c r="E57" s="131">
        <v>1.06</v>
      </c>
      <c r="F57" s="132"/>
      <c r="G57" s="133"/>
      <c r="M57" s="134" t="s">
        <v>97</v>
      </c>
      <c r="O57" s="122"/>
    </row>
    <row r="58" spans="1:15" ht="12.75">
      <c r="A58" s="129"/>
      <c r="B58" s="130"/>
      <c r="C58" s="188" t="s">
        <v>94</v>
      </c>
      <c r="D58" s="189"/>
      <c r="E58" s="131">
        <v>0.84</v>
      </c>
      <c r="F58" s="132"/>
      <c r="G58" s="133"/>
      <c r="M58" s="134" t="s">
        <v>94</v>
      </c>
      <c r="O58" s="122"/>
    </row>
    <row r="59" spans="1:15" ht="12.75">
      <c r="A59" s="129"/>
      <c r="B59" s="130"/>
      <c r="C59" s="188" t="s">
        <v>98</v>
      </c>
      <c r="D59" s="189"/>
      <c r="E59" s="131">
        <v>1.04</v>
      </c>
      <c r="F59" s="132"/>
      <c r="G59" s="133"/>
      <c r="M59" s="134" t="s">
        <v>98</v>
      </c>
      <c r="O59" s="122"/>
    </row>
    <row r="60" spans="1:15" ht="12.75">
      <c r="A60" s="129"/>
      <c r="B60" s="130"/>
      <c r="C60" s="188" t="s">
        <v>95</v>
      </c>
      <c r="D60" s="189"/>
      <c r="E60" s="131">
        <v>1.16</v>
      </c>
      <c r="F60" s="132"/>
      <c r="G60" s="133"/>
      <c r="M60" s="134" t="s">
        <v>95</v>
      </c>
      <c r="O60" s="122"/>
    </row>
    <row r="61" spans="1:15" ht="12.75">
      <c r="A61" s="129"/>
      <c r="B61" s="130"/>
      <c r="C61" s="188" t="s">
        <v>80</v>
      </c>
      <c r="D61" s="189"/>
      <c r="E61" s="131">
        <v>73.14</v>
      </c>
      <c r="F61" s="132"/>
      <c r="G61" s="133"/>
      <c r="M61" s="134" t="s">
        <v>80</v>
      </c>
      <c r="O61" s="122"/>
    </row>
    <row r="62" spans="1:57" ht="12.75">
      <c r="A62" s="135"/>
      <c r="B62" s="136" t="s">
        <v>60</v>
      </c>
      <c r="C62" s="137" t="str">
        <f>CONCATENATE(B26," ",C26)</f>
        <v>60 Úpravy povrchů, omítky</v>
      </c>
      <c r="D62" s="135"/>
      <c r="E62" s="138"/>
      <c r="F62" s="138"/>
      <c r="G62" s="139">
        <f>SUM(G26:G61)</f>
        <v>0</v>
      </c>
      <c r="O62" s="122">
        <v>4</v>
      </c>
      <c r="BA62" s="140">
        <f>SUM(BA26:BA61)</f>
        <v>0</v>
      </c>
      <c r="BB62" s="140">
        <f>SUM(BB26:BB61)</f>
        <v>0</v>
      </c>
      <c r="BC62" s="140">
        <f>SUM(BC26:BC61)</f>
        <v>0</v>
      </c>
      <c r="BD62" s="140">
        <f>SUM(BD26:BD61)</f>
        <v>0</v>
      </c>
      <c r="BE62" s="140">
        <f>SUM(BE26:BE61)</f>
        <v>0</v>
      </c>
    </row>
    <row r="63" spans="1:15" ht="12.75">
      <c r="A63" s="115" t="s">
        <v>57</v>
      </c>
      <c r="B63" s="116" t="s">
        <v>124</v>
      </c>
      <c r="C63" s="117" t="s">
        <v>125</v>
      </c>
      <c r="D63" s="118"/>
      <c r="E63" s="119"/>
      <c r="F63" s="119"/>
      <c r="G63" s="120"/>
      <c r="H63" s="121"/>
      <c r="I63" s="121"/>
      <c r="O63" s="122">
        <v>1</v>
      </c>
    </row>
    <row r="64" spans="1:104" ht="12.75">
      <c r="A64" s="123">
        <v>10</v>
      </c>
      <c r="B64" s="124" t="s">
        <v>126</v>
      </c>
      <c r="C64" s="125" t="s">
        <v>127</v>
      </c>
      <c r="D64" s="126" t="s">
        <v>72</v>
      </c>
      <c r="E64" s="127">
        <v>153.58</v>
      </c>
      <c r="F64" s="127"/>
      <c r="G64" s="128">
        <f>E64*F64</f>
        <v>0</v>
      </c>
      <c r="O64" s="122">
        <v>2</v>
      </c>
      <c r="AA64" s="97">
        <v>12</v>
      </c>
      <c r="AB64" s="97">
        <v>0</v>
      </c>
      <c r="AC64" s="97">
        <v>7</v>
      </c>
      <c r="AZ64" s="97">
        <v>1</v>
      </c>
      <c r="BA64" s="97">
        <f>IF(AZ64=1,G64,0)</f>
        <v>0</v>
      </c>
      <c r="BB64" s="97">
        <f>IF(AZ64=2,G64,0)</f>
        <v>0</v>
      </c>
      <c r="BC64" s="97">
        <f>IF(AZ64=3,G64,0)</f>
        <v>0</v>
      </c>
      <c r="BD64" s="97">
        <f>IF(AZ64=4,G64,0)</f>
        <v>0</v>
      </c>
      <c r="BE64" s="97">
        <f>IF(AZ64=5,G64,0)</f>
        <v>0</v>
      </c>
      <c r="CZ64" s="97">
        <v>4E-05</v>
      </c>
    </row>
    <row r="65" spans="1:15" ht="12.75">
      <c r="A65" s="129"/>
      <c r="B65" s="130"/>
      <c r="C65" s="188" t="s">
        <v>128</v>
      </c>
      <c r="D65" s="189"/>
      <c r="E65" s="131">
        <v>95.37</v>
      </c>
      <c r="F65" s="132"/>
      <c r="G65" s="133"/>
      <c r="M65" s="134" t="s">
        <v>128</v>
      </c>
      <c r="O65" s="122"/>
    </row>
    <row r="66" spans="1:15" ht="12.75">
      <c r="A66" s="129"/>
      <c r="B66" s="130"/>
      <c r="C66" s="188" t="s">
        <v>129</v>
      </c>
      <c r="D66" s="189"/>
      <c r="E66" s="131">
        <v>1.53</v>
      </c>
      <c r="F66" s="132"/>
      <c r="G66" s="133"/>
      <c r="M66" s="134" t="s">
        <v>129</v>
      </c>
      <c r="O66" s="122"/>
    </row>
    <row r="67" spans="1:15" ht="12.75">
      <c r="A67" s="129"/>
      <c r="B67" s="130"/>
      <c r="C67" s="188" t="s">
        <v>130</v>
      </c>
      <c r="D67" s="189"/>
      <c r="E67" s="131">
        <v>3.995</v>
      </c>
      <c r="F67" s="132"/>
      <c r="G67" s="133"/>
      <c r="M67" s="134" t="s">
        <v>130</v>
      </c>
      <c r="O67" s="122"/>
    </row>
    <row r="68" spans="1:15" ht="12.75">
      <c r="A68" s="129"/>
      <c r="B68" s="130"/>
      <c r="C68" s="188" t="s">
        <v>131</v>
      </c>
      <c r="D68" s="189"/>
      <c r="E68" s="131">
        <v>1.36</v>
      </c>
      <c r="F68" s="132"/>
      <c r="G68" s="133"/>
      <c r="M68" s="134" t="s">
        <v>131</v>
      </c>
      <c r="O68" s="122"/>
    </row>
    <row r="69" spans="1:15" ht="12.75">
      <c r="A69" s="129"/>
      <c r="B69" s="130"/>
      <c r="C69" s="188" t="s">
        <v>132</v>
      </c>
      <c r="D69" s="189"/>
      <c r="E69" s="131">
        <v>3.485</v>
      </c>
      <c r="F69" s="132"/>
      <c r="G69" s="133"/>
      <c r="M69" s="134" t="s">
        <v>132</v>
      </c>
      <c r="O69" s="122"/>
    </row>
    <row r="70" spans="1:15" ht="12.75">
      <c r="A70" s="129"/>
      <c r="B70" s="130"/>
      <c r="C70" s="188" t="s">
        <v>80</v>
      </c>
      <c r="D70" s="189"/>
      <c r="E70" s="131">
        <v>105.74</v>
      </c>
      <c r="F70" s="132"/>
      <c r="G70" s="133"/>
      <c r="M70" s="134" t="s">
        <v>80</v>
      </c>
      <c r="O70" s="122"/>
    </row>
    <row r="71" spans="1:15" ht="12.75">
      <c r="A71" s="129"/>
      <c r="B71" s="130"/>
      <c r="C71" s="188" t="s">
        <v>133</v>
      </c>
      <c r="D71" s="189"/>
      <c r="E71" s="131">
        <v>35.53</v>
      </c>
      <c r="F71" s="132"/>
      <c r="G71" s="133"/>
      <c r="M71" s="134" t="s">
        <v>133</v>
      </c>
      <c r="O71" s="122"/>
    </row>
    <row r="72" spans="1:15" ht="12.75">
      <c r="A72" s="129"/>
      <c r="B72" s="130"/>
      <c r="C72" s="188" t="s">
        <v>129</v>
      </c>
      <c r="D72" s="189"/>
      <c r="E72" s="131">
        <v>1.53</v>
      </c>
      <c r="F72" s="132"/>
      <c r="G72" s="133"/>
      <c r="M72" s="134" t="s">
        <v>129</v>
      </c>
      <c r="O72" s="122"/>
    </row>
    <row r="73" spans="1:15" ht="12.75">
      <c r="A73" s="129"/>
      <c r="B73" s="130"/>
      <c r="C73" s="188" t="s">
        <v>134</v>
      </c>
      <c r="D73" s="189"/>
      <c r="E73" s="131">
        <v>2.6</v>
      </c>
      <c r="F73" s="132"/>
      <c r="G73" s="133"/>
      <c r="M73" s="134" t="s">
        <v>134</v>
      </c>
      <c r="O73" s="122"/>
    </row>
    <row r="74" spans="1:15" ht="12.75">
      <c r="A74" s="129"/>
      <c r="B74" s="130"/>
      <c r="C74" s="188" t="s">
        <v>131</v>
      </c>
      <c r="D74" s="189"/>
      <c r="E74" s="131">
        <v>1.36</v>
      </c>
      <c r="F74" s="132"/>
      <c r="G74" s="133"/>
      <c r="M74" s="134" t="s">
        <v>131</v>
      </c>
      <c r="O74" s="122"/>
    </row>
    <row r="75" spans="1:15" ht="12.75">
      <c r="A75" s="129"/>
      <c r="B75" s="130"/>
      <c r="C75" s="188" t="s">
        <v>135</v>
      </c>
      <c r="D75" s="189"/>
      <c r="E75" s="131">
        <v>3.335</v>
      </c>
      <c r="F75" s="132"/>
      <c r="G75" s="133"/>
      <c r="M75" s="134" t="s">
        <v>135</v>
      </c>
      <c r="O75" s="122"/>
    </row>
    <row r="76" spans="1:15" ht="12.75">
      <c r="A76" s="129"/>
      <c r="B76" s="130"/>
      <c r="C76" s="188" t="s">
        <v>132</v>
      </c>
      <c r="D76" s="189"/>
      <c r="E76" s="131">
        <v>3.485</v>
      </c>
      <c r="F76" s="132"/>
      <c r="G76" s="133"/>
      <c r="M76" s="134" t="s">
        <v>132</v>
      </c>
      <c r="O76" s="122"/>
    </row>
    <row r="77" spans="1:15" ht="12.75">
      <c r="A77" s="129"/>
      <c r="B77" s="130"/>
      <c r="C77" s="188" t="s">
        <v>80</v>
      </c>
      <c r="D77" s="189"/>
      <c r="E77" s="131">
        <v>47.84</v>
      </c>
      <c r="F77" s="132"/>
      <c r="G77" s="133"/>
      <c r="M77" s="134" t="s">
        <v>80</v>
      </c>
      <c r="O77" s="122"/>
    </row>
    <row r="78" spans="1:104" ht="12.75">
      <c r="A78" s="123">
        <v>11</v>
      </c>
      <c r="B78" s="124" t="s">
        <v>136</v>
      </c>
      <c r="C78" s="125" t="s">
        <v>137</v>
      </c>
      <c r="D78" s="126" t="s">
        <v>99</v>
      </c>
      <c r="E78" s="127">
        <v>91.1</v>
      </c>
      <c r="F78" s="127"/>
      <c r="G78" s="128">
        <f>E78*F78</f>
        <v>0</v>
      </c>
      <c r="O78" s="122">
        <v>2</v>
      </c>
      <c r="AA78" s="97">
        <v>12</v>
      </c>
      <c r="AB78" s="97">
        <v>0</v>
      </c>
      <c r="AC78" s="97">
        <v>8</v>
      </c>
      <c r="AZ78" s="97">
        <v>1</v>
      </c>
      <c r="BA78" s="97">
        <f>IF(AZ78=1,G78,0)</f>
        <v>0</v>
      </c>
      <c r="BB78" s="97">
        <f>IF(AZ78=2,G78,0)</f>
        <v>0</v>
      </c>
      <c r="BC78" s="97">
        <f>IF(AZ78=3,G78,0)</f>
        <v>0</v>
      </c>
      <c r="BD78" s="97">
        <f>IF(AZ78=4,G78,0)</f>
        <v>0</v>
      </c>
      <c r="BE78" s="97">
        <f>IF(AZ78=5,G78,0)</f>
        <v>0</v>
      </c>
      <c r="CZ78" s="97">
        <v>0.00059</v>
      </c>
    </row>
    <row r="79" spans="1:15" ht="24.75" customHeight="1">
      <c r="A79" s="129"/>
      <c r="B79" s="130"/>
      <c r="C79" s="188" t="s">
        <v>138</v>
      </c>
      <c r="D79" s="189"/>
      <c r="E79" s="131">
        <v>91.1</v>
      </c>
      <c r="F79" s="132"/>
      <c r="G79" s="133"/>
      <c r="M79" s="134" t="s">
        <v>138</v>
      </c>
      <c r="O79" s="122"/>
    </row>
    <row r="80" spans="1:104" ht="12.75">
      <c r="A80" s="123">
        <v>12</v>
      </c>
      <c r="B80" s="124" t="s">
        <v>139</v>
      </c>
      <c r="C80" s="125" t="s">
        <v>140</v>
      </c>
      <c r="D80" s="126" t="s">
        <v>99</v>
      </c>
      <c r="E80" s="127">
        <v>90.7</v>
      </c>
      <c r="F80" s="127"/>
      <c r="G80" s="128">
        <f>E80*F80</f>
        <v>0</v>
      </c>
      <c r="O80" s="122">
        <v>2</v>
      </c>
      <c r="AA80" s="97">
        <v>12</v>
      </c>
      <c r="AB80" s="97">
        <v>0</v>
      </c>
      <c r="AC80" s="97">
        <v>9</v>
      </c>
      <c r="AZ80" s="97">
        <v>1</v>
      </c>
      <c r="BA80" s="97">
        <f>IF(AZ80=1,G80,0)</f>
        <v>0</v>
      </c>
      <c r="BB80" s="97">
        <f>IF(AZ80=2,G80,0)</f>
        <v>0</v>
      </c>
      <c r="BC80" s="97">
        <f>IF(AZ80=3,G80,0)</f>
        <v>0</v>
      </c>
      <c r="BD80" s="97">
        <f>IF(AZ80=4,G80,0)</f>
        <v>0</v>
      </c>
      <c r="BE80" s="97">
        <f>IF(AZ80=5,G80,0)</f>
        <v>0</v>
      </c>
      <c r="CZ80" s="97">
        <v>0.00085</v>
      </c>
    </row>
    <row r="81" spans="1:15" ht="23.25" customHeight="1">
      <c r="A81" s="129"/>
      <c r="B81" s="130"/>
      <c r="C81" s="188" t="s">
        <v>141</v>
      </c>
      <c r="D81" s="189"/>
      <c r="E81" s="131">
        <v>90.7</v>
      </c>
      <c r="F81" s="132"/>
      <c r="G81" s="133"/>
      <c r="M81" s="134" t="s">
        <v>141</v>
      </c>
      <c r="O81" s="122"/>
    </row>
    <row r="82" spans="1:104" ht="12.75">
      <c r="A82" s="123">
        <v>13</v>
      </c>
      <c r="B82" s="124" t="s">
        <v>142</v>
      </c>
      <c r="C82" s="125" t="s">
        <v>143</v>
      </c>
      <c r="D82" s="126" t="s">
        <v>99</v>
      </c>
      <c r="E82" s="127">
        <v>76.74</v>
      </c>
      <c r="F82" s="127"/>
      <c r="G82" s="128">
        <f>E82*F82</f>
        <v>0</v>
      </c>
      <c r="O82" s="122">
        <v>2</v>
      </c>
      <c r="AA82" s="97">
        <v>12</v>
      </c>
      <c r="AB82" s="97">
        <v>0</v>
      </c>
      <c r="AC82" s="97">
        <v>10</v>
      </c>
      <c r="AZ82" s="97">
        <v>1</v>
      </c>
      <c r="BA82" s="97">
        <f>IF(AZ82=1,G82,0)</f>
        <v>0</v>
      </c>
      <c r="BB82" s="97">
        <f>IF(AZ82=2,G82,0)</f>
        <v>0</v>
      </c>
      <c r="BC82" s="97">
        <f>IF(AZ82=3,G82,0)</f>
        <v>0</v>
      </c>
      <c r="BD82" s="97">
        <f>IF(AZ82=4,G82,0)</f>
        <v>0</v>
      </c>
      <c r="BE82" s="97">
        <f>IF(AZ82=5,G82,0)</f>
        <v>0</v>
      </c>
      <c r="CZ82" s="97">
        <v>0.00051</v>
      </c>
    </row>
    <row r="83" spans="1:15" ht="12.75">
      <c r="A83" s="129"/>
      <c r="B83" s="130"/>
      <c r="C83" s="188" t="s">
        <v>144</v>
      </c>
      <c r="D83" s="189"/>
      <c r="E83" s="131">
        <v>47.84</v>
      </c>
      <c r="F83" s="132"/>
      <c r="G83" s="133"/>
      <c r="M83" s="134" t="s">
        <v>144</v>
      </c>
      <c r="O83" s="122"/>
    </row>
    <row r="84" spans="1:15" ht="12.75">
      <c r="A84" s="129"/>
      <c r="B84" s="130"/>
      <c r="C84" s="188" t="s">
        <v>145</v>
      </c>
      <c r="D84" s="189"/>
      <c r="E84" s="131">
        <v>21.18</v>
      </c>
      <c r="F84" s="132"/>
      <c r="G84" s="133"/>
      <c r="M84" s="134" t="s">
        <v>145</v>
      </c>
      <c r="O84" s="122"/>
    </row>
    <row r="85" spans="1:15" ht="12.75">
      <c r="A85" s="129"/>
      <c r="B85" s="130"/>
      <c r="C85" s="188" t="s">
        <v>146</v>
      </c>
      <c r="D85" s="189"/>
      <c r="E85" s="131">
        <v>7.72</v>
      </c>
      <c r="F85" s="132"/>
      <c r="G85" s="133"/>
      <c r="M85" s="134" t="s">
        <v>146</v>
      </c>
      <c r="O85" s="122"/>
    </row>
    <row r="86" spans="1:104" ht="22.5">
      <c r="A86" s="123">
        <v>14</v>
      </c>
      <c r="B86" s="124" t="s">
        <v>147</v>
      </c>
      <c r="C86" s="125" t="s">
        <v>148</v>
      </c>
      <c r="D86" s="126" t="s">
        <v>72</v>
      </c>
      <c r="E86" s="127">
        <v>514.711</v>
      </c>
      <c r="F86" s="127"/>
      <c r="G86" s="128">
        <f>E86*F86</f>
        <v>0</v>
      </c>
      <c r="O86" s="122">
        <v>2</v>
      </c>
      <c r="AA86" s="97">
        <v>12</v>
      </c>
      <c r="AB86" s="97">
        <v>0</v>
      </c>
      <c r="AC86" s="97">
        <v>11</v>
      </c>
      <c r="AZ86" s="97">
        <v>1</v>
      </c>
      <c r="BA86" s="97">
        <f>IF(AZ86=1,G86,0)</f>
        <v>0</v>
      </c>
      <c r="BB86" s="97">
        <f>IF(AZ86=2,G86,0)</f>
        <v>0</v>
      </c>
      <c r="BC86" s="97">
        <f>IF(AZ86=3,G86,0)</f>
        <v>0</v>
      </c>
      <c r="BD86" s="97">
        <f>IF(AZ86=4,G86,0)</f>
        <v>0</v>
      </c>
      <c r="BE86" s="97">
        <f>IF(AZ86=5,G86,0)</f>
        <v>0</v>
      </c>
      <c r="CZ86" s="97">
        <v>0.01041</v>
      </c>
    </row>
    <row r="87" spans="1:15" ht="12.75">
      <c r="A87" s="129"/>
      <c r="B87" s="130"/>
      <c r="C87" s="188" t="s">
        <v>149</v>
      </c>
      <c r="D87" s="189"/>
      <c r="E87" s="131">
        <v>374.76</v>
      </c>
      <c r="F87" s="132"/>
      <c r="G87" s="133"/>
      <c r="M87" s="134" t="s">
        <v>149</v>
      </c>
      <c r="O87" s="122"/>
    </row>
    <row r="88" spans="1:15" ht="12.75">
      <c r="A88" s="129"/>
      <c r="B88" s="130"/>
      <c r="C88" s="188" t="s">
        <v>150</v>
      </c>
      <c r="D88" s="189"/>
      <c r="E88" s="131">
        <v>-17.563</v>
      </c>
      <c r="F88" s="132"/>
      <c r="G88" s="133"/>
      <c r="M88" s="134" t="s">
        <v>150</v>
      </c>
      <c r="O88" s="122"/>
    </row>
    <row r="89" spans="1:15" ht="12.75">
      <c r="A89" s="129"/>
      <c r="B89" s="130"/>
      <c r="C89" s="188" t="s">
        <v>151</v>
      </c>
      <c r="D89" s="189"/>
      <c r="E89" s="131">
        <v>200.52</v>
      </c>
      <c r="F89" s="132"/>
      <c r="G89" s="133"/>
      <c r="M89" s="134" t="s">
        <v>151</v>
      </c>
      <c r="O89" s="122"/>
    </row>
    <row r="90" spans="1:15" ht="12.75">
      <c r="A90" s="129"/>
      <c r="B90" s="130"/>
      <c r="C90" s="188" t="s">
        <v>152</v>
      </c>
      <c r="D90" s="189"/>
      <c r="E90" s="131">
        <v>59.251</v>
      </c>
      <c r="F90" s="132"/>
      <c r="G90" s="133"/>
      <c r="M90" s="134" t="s">
        <v>152</v>
      </c>
      <c r="O90" s="122"/>
    </row>
    <row r="91" spans="1:15" ht="12.75">
      <c r="A91" s="129"/>
      <c r="B91" s="130"/>
      <c r="C91" s="188" t="s">
        <v>80</v>
      </c>
      <c r="D91" s="189"/>
      <c r="E91" s="131">
        <v>616.968</v>
      </c>
      <c r="F91" s="132"/>
      <c r="G91" s="133"/>
      <c r="M91" s="134" t="s">
        <v>80</v>
      </c>
      <c r="O91" s="122"/>
    </row>
    <row r="92" spans="1:15" ht="12.75">
      <c r="A92" s="129"/>
      <c r="B92" s="130"/>
      <c r="C92" s="188" t="s">
        <v>81</v>
      </c>
      <c r="D92" s="189"/>
      <c r="E92" s="131">
        <v>0</v>
      </c>
      <c r="F92" s="132"/>
      <c r="G92" s="133"/>
      <c r="M92" s="134" t="s">
        <v>81</v>
      </c>
      <c r="O92" s="122"/>
    </row>
    <row r="93" spans="1:15" ht="12.75">
      <c r="A93" s="129"/>
      <c r="B93" s="130"/>
      <c r="C93" s="188" t="s">
        <v>153</v>
      </c>
      <c r="D93" s="189"/>
      <c r="E93" s="131">
        <v>-46.75</v>
      </c>
      <c r="F93" s="132"/>
      <c r="G93" s="133"/>
      <c r="M93" s="134" t="s">
        <v>153</v>
      </c>
      <c r="O93" s="122"/>
    </row>
    <row r="94" spans="1:15" ht="12.75">
      <c r="A94" s="129"/>
      <c r="B94" s="130"/>
      <c r="C94" s="188" t="s">
        <v>154</v>
      </c>
      <c r="D94" s="189"/>
      <c r="E94" s="131">
        <v>-1.02</v>
      </c>
      <c r="F94" s="132"/>
      <c r="G94" s="133"/>
      <c r="M94" s="134" t="s">
        <v>154</v>
      </c>
      <c r="O94" s="122"/>
    </row>
    <row r="95" spans="1:15" ht="12.75">
      <c r="A95" s="129"/>
      <c r="B95" s="130"/>
      <c r="C95" s="188" t="s">
        <v>84</v>
      </c>
      <c r="D95" s="189"/>
      <c r="E95" s="131">
        <v>-3.995</v>
      </c>
      <c r="F95" s="132"/>
      <c r="G95" s="133"/>
      <c r="M95" s="134" t="s">
        <v>84</v>
      </c>
      <c r="O95" s="122"/>
    </row>
    <row r="96" spans="1:15" ht="12.75">
      <c r="A96" s="129"/>
      <c r="B96" s="130"/>
      <c r="C96" s="188" t="s">
        <v>85</v>
      </c>
      <c r="D96" s="189"/>
      <c r="E96" s="131">
        <v>-1.36</v>
      </c>
      <c r="F96" s="132"/>
      <c r="G96" s="133"/>
      <c r="M96" s="134" t="s">
        <v>85</v>
      </c>
      <c r="O96" s="122"/>
    </row>
    <row r="97" spans="1:15" ht="12.75">
      <c r="A97" s="129"/>
      <c r="B97" s="130"/>
      <c r="C97" s="188" t="s">
        <v>155</v>
      </c>
      <c r="D97" s="189"/>
      <c r="E97" s="131">
        <v>-36.822</v>
      </c>
      <c r="F97" s="132"/>
      <c r="G97" s="133"/>
      <c r="M97" s="134" t="s">
        <v>155</v>
      </c>
      <c r="O97" s="122"/>
    </row>
    <row r="98" spans="1:15" ht="12.75">
      <c r="A98" s="129"/>
      <c r="B98" s="130"/>
      <c r="C98" s="188" t="s">
        <v>83</v>
      </c>
      <c r="D98" s="189"/>
      <c r="E98" s="131">
        <v>-1.53</v>
      </c>
      <c r="F98" s="132"/>
      <c r="G98" s="133"/>
      <c r="M98" s="134" t="s">
        <v>83</v>
      </c>
      <c r="O98" s="122"/>
    </row>
    <row r="99" spans="1:15" ht="12.75">
      <c r="A99" s="129"/>
      <c r="B99" s="130"/>
      <c r="C99" s="188" t="s">
        <v>88</v>
      </c>
      <c r="D99" s="189"/>
      <c r="E99" s="131">
        <v>-2.6</v>
      </c>
      <c r="F99" s="132"/>
      <c r="G99" s="133"/>
      <c r="M99" s="134" t="s">
        <v>88</v>
      </c>
      <c r="O99" s="122"/>
    </row>
    <row r="100" spans="1:15" ht="12.75">
      <c r="A100" s="129"/>
      <c r="B100" s="130"/>
      <c r="C100" s="188" t="s">
        <v>85</v>
      </c>
      <c r="D100" s="189"/>
      <c r="E100" s="131">
        <v>-1.36</v>
      </c>
      <c r="F100" s="132"/>
      <c r="G100" s="133"/>
      <c r="M100" s="134" t="s">
        <v>85</v>
      </c>
      <c r="O100" s="122"/>
    </row>
    <row r="101" spans="1:15" ht="12.75">
      <c r="A101" s="129"/>
      <c r="B101" s="130"/>
      <c r="C101" s="188" t="s">
        <v>89</v>
      </c>
      <c r="D101" s="189"/>
      <c r="E101" s="131">
        <v>-3.335</v>
      </c>
      <c r="F101" s="132"/>
      <c r="G101" s="133"/>
      <c r="M101" s="134" t="s">
        <v>89</v>
      </c>
      <c r="O101" s="122"/>
    </row>
    <row r="102" spans="1:15" ht="12.75">
      <c r="A102" s="129"/>
      <c r="B102" s="130"/>
      <c r="C102" s="188" t="s">
        <v>86</v>
      </c>
      <c r="D102" s="189"/>
      <c r="E102" s="131">
        <v>-3.485</v>
      </c>
      <c r="F102" s="132"/>
      <c r="G102" s="133"/>
      <c r="M102" s="134" t="s">
        <v>86</v>
      </c>
      <c r="O102" s="122"/>
    </row>
    <row r="103" spans="1:15" ht="12.75">
      <c r="A103" s="129"/>
      <c r="B103" s="130"/>
      <c r="C103" s="188" t="s">
        <v>80</v>
      </c>
      <c r="D103" s="189"/>
      <c r="E103" s="131">
        <v>-102.257</v>
      </c>
      <c r="F103" s="132"/>
      <c r="G103" s="133"/>
      <c r="M103" s="134" t="s">
        <v>80</v>
      </c>
      <c r="O103" s="122"/>
    </row>
    <row r="104" spans="1:104" ht="12.75">
      <c r="A104" s="123">
        <v>15</v>
      </c>
      <c r="B104" s="124" t="s">
        <v>156</v>
      </c>
      <c r="C104" s="125" t="s">
        <v>157</v>
      </c>
      <c r="D104" s="126" t="s">
        <v>72</v>
      </c>
      <c r="E104" s="127">
        <v>20.506</v>
      </c>
      <c r="F104" s="127"/>
      <c r="G104" s="128">
        <f>E104*F104</f>
        <v>0</v>
      </c>
      <c r="O104" s="122">
        <v>2</v>
      </c>
      <c r="AA104" s="97">
        <v>12</v>
      </c>
      <c r="AB104" s="97">
        <v>0</v>
      </c>
      <c r="AC104" s="97">
        <v>12</v>
      </c>
      <c r="AZ104" s="97">
        <v>1</v>
      </c>
      <c r="BA104" s="97">
        <f>IF(AZ104=1,G104,0)</f>
        <v>0</v>
      </c>
      <c r="BB104" s="97">
        <f>IF(AZ104=2,G104,0)</f>
        <v>0</v>
      </c>
      <c r="BC104" s="97">
        <f>IF(AZ104=3,G104,0)</f>
        <v>0</v>
      </c>
      <c r="BD104" s="97">
        <f>IF(AZ104=4,G104,0)</f>
        <v>0</v>
      </c>
      <c r="BE104" s="97">
        <f>IF(AZ104=5,G104,0)</f>
        <v>0</v>
      </c>
      <c r="CZ104" s="97">
        <v>0.00965</v>
      </c>
    </row>
    <row r="105" spans="1:15" ht="12.75">
      <c r="A105" s="129"/>
      <c r="B105" s="130"/>
      <c r="C105" s="188" t="s">
        <v>158</v>
      </c>
      <c r="D105" s="189"/>
      <c r="E105" s="131">
        <v>11.22</v>
      </c>
      <c r="F105" s="132"/>
      <c r="G105" s="133"/>
      <c r="M105" s="134" t="s">
        <v>158</v>
      </c>
      <c r="O105" s="122"/>
    </row>
    <row r="106" spans="1:15" ht="12.75">
      <c r="A106" s="129"/>
      <c r="B106" s="130"/>
      <c r="C106" s="188" t="s">
        <v>159</v>
      </c>
      <c r="D106" s="189"/>
      <c r="E106" s="131">
        <v>0.36</v>
      </c>
      <c r="F106" s="132"/>
      <c r="G106" s="133"/>
      <c r="M106" s="134" t="s">
        <v>159</v>
      </c>
      <c r="O106" s="122"/>
    </row>
    <row r="107" spans="1:15" ht="12.75">
      <c r="A107" s="129"/>
      <c r="B107" s="130"/>
      <c r="C107" s="188" t="s">
        <v>160</v>
      </c>
      <c r="D107" s="189"/>
      <c r="E107" s="131">
        <v>0.34</v>
      </c>
      <c r="F107" s="132"/>
      <c r="G107" s="133"/>
      <c r="M107" s="134" t="s">
        <v>160</v>
      </c>
      <c r="O107" s="122"/>
    </row>
    <row r="108" spans="1:15" ht="12.75">
      <c r="A108" s="129"/>
      <c r="B108" s="130"/>
      <c r="C108" s="188" t="s">
        <v>161</v>
      </c>
      <c r="D108" s="189"/>
      <c r="E108" s="131">
        <v>0.16</v>
      </c>
      <c r="F108" s="132"/>
      <c r="G108" s="133"/>
      <c r="M108" s="134" t="s">
        <v>161</v>
      </c>
      <c r="O108" s="122"/>
    </row>
    <row r="109" spans="1:15" ht="12.75">
      <c r="A109" s="129"/>
      <c r="B109" s="130"/>
      <c r="C109" s="188" t="s">
        <v>160</v>
      </c>
      <c r="D109" s="189"/>
      <c r="E109" s="131">
        <v>0.34</v>
      </c>
      <c r="F109" s="132"/>
      <c r="G109" s="133"/>
      <c r="M109" s="134" t="s">
        <v>160</v>
      </c>
      <c r="O109" s="122"/>
    </row>
    <row r="110" spans="1:15" ht="12.75">
      <c r="A110" s="129"/>
      <c r="B110" s="130"/>
      <c r="C110" s="188" t="s">
        <v>80</v>
      </c>
      <c r="D110" s="189"/>
      <c r="E110" s="131">
        <v>12.42</v>
      </c>
      <c r="F110" s="132"/>
      <c r="G110" s="133"/>
      <c r="M110" s="134" t="s">
        <v>80</v>
      </c>
      <c r="O110" s="122"/>
    </row>
    <row r="111" spans="1:15" ht="12.75">
      <c r="A111" s="129"/>
      <c r="B111" s="130"/>
      <c r="C111" s="188" t="s">
        <v>162</v>
      </c>
      <c r="D111" s="189"/>
      <c r="E111" s="131">
        <v>7.106</v>
      </c>
      <c r="F111" s="132"/>
      <c r="G111" s="133"/>
      <c r="M111" s="134" t="s">
        <v>162</v>
      </c>
      <c r="O111" s="122"/>
    </row>
    <row r="112" spans="1:15" ht="12.75">
      <c r="A112" s="129"/>
      <c r="B112" s="130"/>
      <c r="C112" s="188" t="s">
        <v>159</v>
      </c>
      <c r="D112" s="189"/>
      <c r="E112" s="131">
        <v>0.36</v>
      </c>
      <c r="F112" s="132"/>
      <c r="G112" s="133"/>
      <c r="M112" s="134" t="s">
        <v>159</v>
      </c>
      <c r="O112" s="122"/>
    </row>
    <row r="113" spans="1:15" ht="12.75">
      <c r="A113" s="129"/>
      <c r="B113" s="130"/>
      <c r="C113" s="188" t="s">
        <v>161</v>
      </c>
      <c r="D113" s="189"/>
      <c r="E113" s="131">
        <v>0.16</v>
      </c>
      <c r="F113" s="132"/>
      <c r="G113" s="133"/>
      <c r="M113" s="134" t="s">
        <v>161</v>
      </c>
      <c r="O113" s="122"/>
    </row>
    <row r="114" spans="1:15" ht="12.75">
      <c r="A114" s="129"/>
      <c r="B114" s="130"/>
      <c r="C114" s="188" t="s">
        <v>163</v>
      </c>
      <c r="D114" s="189"/>
      <c r="E114" s="131">
        <v>0.46</v>
      </c>
      <c r="F114" s="132"/>
      <c r="G114" s="133"/>
      <c r="M114" s="134" t="s">
        <v>163</v>
      </c>
      <c r="O114" s="122"/>
    </row>
    <row r="115" spans="1:15" ht="12.75">
      <c r="A115" s="129"/>
      <c r="B115" s="130"/>
      <c r="C115" s="188" t="s">
        <v>80</v>
      </c>
      <c r="D115" s="189"/>
      <c r="E115" s="131">
        <v>8.086</v>
      </c>
      <c r="F115" s="132"/>
      <c r="G115" s="133"/>
      <c r="M115" s="134" t="s">
        <v>80</v>
      </c>
      <c r="O115" s="122"/>
    </row>
    <row r="116" spans="1:104" ht="22.5">
      <c r="A116" s="123">
        <v>16</v>
      </c>
      <c r="B116" s="124" t="s">
        <v>164</v>
      </c>
      <c r="C116" s="125" t="s">
        <v>165</v>
      </c>
      <c r="D116" s="126" t="s">
        <v>72</v>
      </c>
      <c r="E116" s="127">
        <v>73.07</v>
      </c>
      <c r="F116" s="127"/>
      <c r="G116" s="128">
        <f>E116*F116</f>
        <v>0</v>
      </c>
      <c r="O116" s="122">
        <v>2</v>
      </c>
      <c r="AA116" s="97">
        <v>12</v>
      </c>
      <c r="AB116" s="97">
        <v>0</v>
      </c>
      <c r="AC116" s="97">
        <v>13</v>
      </c>
      <c r="AZ116" s="97">
        <v>1</v>
      </c>
      <c r="BA116" s="97">
        <f>IF(AZ116=1,G116,0)</f>
        <v>0</v>
      </c>
      <c r="BB116" s="97">
        <f>IF(AZ116=2,G116,0)</f>
        <v>0</v>
      </c>
      <c r="BC116" s="97">
        <f>IF(AZ116=3,G116,0)</f>
        <v>0</v>
      </c>
      <c r="BD116" s="97">
        <f>IF(AZ116=4,G116,0)</f>
        <v>0</v>
      </c>
      <c r="BE116" s="97">
        <f>IF(AZ116=5,G116,0)</f>
        <v>0</v>
      </c>
      <c r="CZ116" s="97">
        <v>0.01007</v>
      </c>
    </row>
    <row r="117" spans="1:15" ht="12.75">
      <c r="A117" s="129"/>
      <c r="B117" s="130"/>
      <c r="C117" s="188" t="s">
        <v>91</v>
      </c>
      <c r="D117" s="189"/>
      <c r="E117" s="131">
        <v>45.9</v>
      </c>
      <c r="F117" s="132"/>
      <c r="G117" s="133"/>
      <c r="M117" s="134" t="s">
        <v>91</v>
      </c>
      <c r="O117" s="122"/>
    </row>
    <row r="118" spans="1:15" ht="12.75">
      <c r="A118" s="129"/>
      <c r="B118" s="130"/>
      <c r="C118" s="188" t="s">
        <v>92</v>
      </c>
      <c r="D118" s="189"/>
      <c r="E118" s="131">
        <v>1.38</v>
      </c>
      <c r="F118" s="132"/>
      <c r="G118" s="133"/>
      <c r="M118" s="134" t="s">
        <v>92</v>
      </c>
      <c r="O118" s="122"/>
    </row>
    <row r="119" spans="1:15" ht="12.75">
      <c r="A119" s="129"/>
      <c r="B119" s="130"/>
      <c r="C119" s="188" t="s">
        <v>93</v>
      </c>
      <c r="D119" s="189"/>
      <c r="E119" s="131">
        <v>1.28</v>
      </c>
      <c r="F119" s="132"/>
      <c r="G119" s="133"/>
      <c r="M119" s="134" t="s">
        <v>93</v>
      </c>
      <c r="O119" s="122"/>
    </row>
    <row r="120" spans="1:15" ht="12.75">
      <c r="A120" s="129"/>
      <c r="B120" s="130"/>
      <c r="C120" s="188" t="s">
        <v>94</v>
      </c>
      <c r="D120" s="189"/>
      <c r="E120" s="131">
        <v>0.84</v>
      </c>
      <c r="F120" s="132"/>
      <c r="G120" s="133"/>
      <c r="M120" s="134" t="s">
        <v>94</v>
      </c>
      <c r="O120" s="122"/>
    </row>
    <row r="121" spans="1:15" ht="12.75">
      <c r="A121" s="129"/>
      <c r="B121" s="130"/>
      <c r="C121" s="188" t="s">
        <v>95</v>
      </c>
      <c r="D121" s="189"/>
      <c r="E121" s="131">
        <v>1.16</v>
      </c>
      <c r="F121" s="132"/>
      <c r="G121" s="133"/>
      <c r="M121" s="134" t="s">
        <v>95</v>
      </c>
      <c r="O121" s="122"/>
    </row>
    <row r="122" spans="1:15" ht="12.75">
      <c r="A122" s="129"/>
      <c r="B122" s="130"/>
      <c r="C122" s="188" t="s">
        <v>80</v>
      </c>
      <c r="D122" s="189"/>
      <c r="E122" s="131">
        <v>50.56</v>
      </c>
      <c r="F122" s="132"/>
      <c r="G122" s="133"/>
      <c r="M122" s="134" t="s">
        <v>80</v>
      </c>
      <c r="O122" s="122"/>
    </row>
    <row r="123" spans="1:15" ht="12.75">
      <c r="A123" s="129"/>
      <c r="B123" s="130"/>
      <c r="C123" s="188" t="s">
        <v>96</v>
      </c>
      <c r="D123" s="189"/>
      <c r="E123" s="131">
        <v>17.1</v>
      </c>
      <c r="F123" s="132"/>
      <c r="G123" s="133"/>
      <c r="M123" s="134" t="s">
        <v>96</v>
      </c>
      <c r="O123" s="122"/>
    </row>
    <row r="124" spans="1:15" ht="12.75">
      <c r="A124" s="129"/>
      <c r="B124" s="130"/>
      <c r="C124" s="188" t="s">
        <v>92</v>
      </c>
      <c r="D124" s="189"/>
      <c r="E124" s="131">
        <v>1.38</v>
      </c>
      <c r="F124" s="132"/>
      <c r="G124" s="133"/>
      <c r="M124" s="134" t="s">
        <v>92</v>
      </c>
      <c r="O124" s="122"/>
    </row>
    <row r="125" spans="1:15" ht="12.75">
      <c r="A125" s="129"/>
      <c r="B125" s="130"/>
      <c r="C125" s="188" t="s">
        <v>97</v>
      </c>
      <c r="D125" s="189"/>
      <c r="E125" s="131">
        <v>1.06</v>
      </c>
      <c r="F125" s="132"/>
      <c r="G125" s="133"/>
      <c r="M125" s="134" t="s">
        <v>97</v>
      </c>
      <c r="O125" s="122"/>
    </row>
    <row r="126" spans="1:15" ht="12.75">
      <c r="A126" s="129"/>
      <c r="B126" s="130"/>
      <c r="C126" s="188" t="s">
        <v>94</v>
      </c>
      <c r="D126" s="189"/>
      <c r="E126" s="131">
        <v>0.84</v>
      </c>
      <c r="F126" s="132"/>
      <c r="G126" s="133"/>
      <c r="M126" s="134" t="s">
        <v>94</v>
      </c>
      <c r="O126" s="122"/>
    </row>
    <row r="127" spans="1:15" ht="12.75">
      <c r="A127" s="129"/>
      <c r="B127" s="130"/>
      <c r="C127" s="188" t="s">
        <v>98</v>
      </c>
      <c r="D127" s="189"/>
      <c r="E127" s="131">
        <v>1.04</v>
      </c>
      <c r="F127" s="132"/>
      <c r="G127" s="133"/>
      <c r="M127" s="134" t="s">
        <v>98</v>
      </c>
      <c r="O127" s="122"/>
    </row>
    <row r="128" spans="1:15" ht="12.75">
      <c r="A128" s="129"/>
      <c r="B128" s="130"/>
      <c r="C128" s="188" t="s">
        <v>166</v>
      </c>
      <c r="D128" s="189"/>
      <c r="E128" s="131">
        <v>1.09</v>
      </c>
      <c r="F128" s="132"/>
      <c r="G128" s="133"/>
      <c r="M128" s="134" t="s">
        <v>166</v>
      </c>
      <c r="O128" s="122"/>
    </row>
    <row r="129" spans="1:15" ht="12.75">
      <c r="A129" s="129"/>
      <c r="B129" s="130"/>
      <c r="C129" s="188" t="s">
        <v>80</v>
      </c>
      <c r="D129" s="189"/>
      <c r="E129" s="131">
        <v>22.51</v>
      </c>
      <c r="F129" s="132"/>
      <c r="G129" s="133"/>
      <c r="M129" s="134" t="s">
        <v>80</v>
      </c>
      <c r="O129" s="122"/>
    </row>
    <row r="130" spans="1:104" ht="12.75">
      <c r="A130" s="123">
        <v>17</v>
      </c>
      <c r="B130" s="124" t="s">
        <v>167</v>
      </c>
      <c r="C130" s="125" t="s">
        <v>168</v>
      </c>
      <c r="D130" s="126" t="s">
        <v>72</v>
      </c>
      <c r="E130" s="127">
        <v>109.32</v>
      </c>
      <c r="F130" s="127"/>
      <c r="G130" s="128">
        <f>E130*F130</f>
        <v>0</v>
      </c>
      <c r="O130" s="122">
        <v>2</v>
      </c>
      <c r="AA130" s="97">
        <v>12</v>
      </c>
      <c r="AB130" s="97">
        <v>0</v>
      </c>
      <c r="AC130" s="97">
        <v>14</v>
      </c>
      <c r="AZ130" s="97">
        <v>1</v>
      </c>
      <c r="BA130" s="97">
        <f>IF(AZ130=1,G130,0)</f>
        <v>0</v>
      </c>
      <c r="BB130" s="97">
        <f>IF(AZ130=2,G130,0)</f>
        <v>0</v>
      </c>
      <c r="BC130" s="97">
        <f>IF(AZ130=3,G130,0)</f>
        <v>0</v>
      </c>
      <c r="BD130" s="97">
        <f>IF(AZ130=4,G130,0)</f>
        <v>0</v>
      </c>
      <c r="BE130" s="97">
        <f>IF(AZ130=5,G130,0)</f>
        <v>0</v>
      </c>
      <c r="CZ130" s="97">
        <v>0.00736</v>
      </c>
    </row>
    <row r="131" spans="1:15" ht="24.75" customHeight="1">
      <c r="A131" s="129"/>
      <c r="B131" s="130"/>
      <c r="C131" s="188" t="s">
        <v>169</v>
      </c>
      <c r="D131" s="189"/>
      <c r="E131" s="131">
        <v>109.32</v>
      </c>
      <c r="F131" s="132"/>
      <c r="G131" s="133"/>
      <c r="M131" s="134" t="s">
        <v>169</v>
      </c>
      <c r="O131" s="122"/>
    </row>
    <row r="132" spans="1:104" ht="12.75">
      <c r="A132" s="123">
        <v>18</v>
      </c>
      <c r="B132" s="124" t="s">
        <v>170</v>
      </c>
      <c r="C132" s="125" t="s">
        <v>171</v>
      </c>
      <c r="D132" s="126" t="s">
        <v>72</v>
      </c>
      <c r="E132" s="127">
        <v>109.32</v>
      </c>
      <c r="F132" s="127"/>
      <c r="G132" s="128">
        <f>E132*F132</f>
        <v>0</v>
      </c>
      <c r="O132" s="122">
        <v>2</v>
      </c>
      <c r="AA132" s="97">
        <v>12</v>
      </c>
      <c r="AB132" s="97">
        <v>0</v>
      </c>
      <c r="AC132" s="97">
        <v>15</v>
      </c>
      <c r="AZ132" s="97">
        <v>1</v>
      </c>
      <c r="BA132" s="97">
        <f>IF(AZ132=1,G132,0)</f>
        <v>0</v>
      </c>
      <c r="BB132" s="97">
        <f>IF(AZ132=2,G132,0)</f>
        <v>0</v>
      </c>
      <c r="BC132" s="97">
        <f>IF(AZ132=3,G132,0)</f>
        <v>0</v>
      </c>
      <c r="BD132" s="97">
        <f>IF(AZ132=4,G132,0)</f>
        <v>0</v>
      </c>
      <c r="BE132" s="97">
        <f>IF(AZ132=5,G132,0)</f>
        <v>0</v>
      </c>
      <c r="CZ132" s="97">
        <v>0.00368</v>
      </c>
    </row>
    <row r="133" spans="1:15" ht="24" customHeight="1">
      <c r="A133" s="129"/>
      <c r="B133" s="130"/>
      <c r="C133" s="188" t="s">
        <v>169</v>
      </c>
      <c r="D133" s="189"/>
      <c r="E133" s="131">
        <v>109.32</v>
      </c>
      <c r="F133" s="132"/>
      <c r="G133" s="133"/>
      <c r="M133" s="134" t="s">
        <v>169</v>
      </c>
      <c r="O133" s="122"/>
    </row>
    <row r="134" spans="1:104" ht="12.75">
      <c r="A134" s="123">
        <v>19</v>
      </c>
      <c r="B134" s="124" t="s">
        <v>172</v>
      </c>
      <c r="C134" s="125" t="s">
        <v>173</v>
      </c>
      <c r="D134" s="126" t="s">
        <v>72</v>
      </c>
      <c r="E134" s="127">
        <v>338.0446</v>
      </c>
      <c r="F134" s="127"/>
      <c r="G134" s="128">
        <f>E134*F134</f>
        <v>0</v>
      </c>
      <c r="O134" s="122">
        <v>2</v>
      </c>
      <c r="AA134" s="97">
        <v>12</v>
      </c>
      <c r="AB134" s="97">
        <v>0</v>
      </c>
      <c r="AC134" s="97">
        <v>16</v>
      </c>
      <c r="AZ134" s="97">
        <v>1</v>
      </c>
      <c r="BA134" s="97">
        <f>IF(AZ134=1,G134,0)</f>
        <v>0</v>
      </c>
      <c r="BB134" s="97">
        <f>IF(AZ134=2,G134,0)</f>
        <v>0</v>
      </c>
      <c r="BC134" s="97">
        <f>IF(AZ134=3,G134,0)</f>
        <v>0</v>
      </c>
      <c r="BD134" s="97">
        <f>IF(AZ134=4,G134,0)</f>
        <v>0</v>
      </c>
      <c r="BE134" s="97">
        <f>IF(AZ134=5,G134,0)</f>
        <v>0</v>
      </c>
      <c r="CZ134" s="97">
        <v>0</v>
      </c>
    </row>
    <row r="135" spans="1:15" ht="12.75">
      <c r="A135" s="129"/>
      <c r="B135" s="130"/>
      <c r="C135" s="188" t="s">
        <v>174</v>
      </c>
      <c r="D135" s="189"/>
      <c r="E135" s="131">
        <v>247.758</v>
      </c>
      <c r="F135" s="132"/>
      <c r="G135" s="133"/>
      <c r="M135" s="134" t="s">
        <v>174</v>
      </c>
      <c r="O135" s="122"/>
    </row>
    <row r="136" spans="1:15" ht="12.75">
      <c r="A136" s="129"/>
      <c r="B136" s="130"/>
      <c r="C136" s="188" t="s">
        <v>175</v>
      </c>
      <c r="D136" s="189"/>
      <c r="E136" s="131">
        <v>115.9953</v>
      </c>
      <c r="F136" s="132"/>
      <c r="G136" s="133"/>
      <c r="M136" s="134" t="s">
        <v>175</v>
      </c>
      <c r="O136" s="122"/>
    </row>
    <row r="137" spans="1:15" ht="12.75">
      <c r="A137" s="129"/>
      <c r="B137" s="130"/>
      <c r="C137" s="188" t="s">
        <v>176</v>
      </c>
      <c r="D137" s="189"/>
      <c r="E137" s="131">
        <v>26.9063</v>
      </c>
      <c r="F137" s="132"/>
      <c r="G137" s="133"/>
      <c r="M137" s="134" t="s">
        <v>176</v>
      </c>
      <c r="O137" s="122"/>
    </row>
    <row r="138" spans="1:15" ht="12.75">
      <c r="A138" s="129"/>
      <c r="B138" s="130"/>
      <c r="C138" s="188" t="s">
        <v>80</v>
      </c>
      <c r="D138" s="189"/>
      <c r="E138" s="131">
        <v>390.6596</v>
      </c>
      <c r="F138" s="132"/>
      <c r="G138" s="133"/>
      <c r="M138" s="134" t="s">
        <v>80</v>
      </c>
      <c r="O138" s="122"/>
    </row>
    <row r="139" spans="1:15" ht="12.75">
      <c r="A139" s="129"/>
      <c r="B139" s="130"/>
      <c r="C139" s="188" t="s">
        <v>81</v>
      </c>
      <c r="D139" s="189"/>
      <c r="E139" s="131">
        <v>0</v>
      </c>
      <c r="F139" s="132"/>
      <c r="G139" s="133"/>
      <c r="M139" s="134" t="s">
        <v>81</v>
      </c>
      <c r="O139" s="122"/>
    </row>
    <row r="140" spans="1:15" ht="12.75">
      <c r="A140" s="129"/>
      <c r="B140" s="130"/>
      <c r="C140" s="188" t="s">
        <v>177</v>
      </c>
      <c r="D140" s="189"/>
      <c r="E140" s="131">
        <v>-48.62</v>
      </c>
      <c r="F140" s="132"/>
      <c r="G140" s="133"/>
      <c r="M140" s="134" t="s">
        <v>177</v>
      </c>
      <c r="O140" s="122"/>
    </row>
    <row r="141" spans="1:15" ht="12.75">
      <c r="A141" s="129"/>
      <c r="B141" s="130"/>
      <c r="C141" s="188" t="s">
        <v>86</v>
      </c>
      <c r="D141" s="189"/>
      <c r="E141" s="131">
        <v>-3.485</v>
      </c>
      <c r="F141" s="132"/>
      <c r="G141" s="133"/>
      <c r="M141" s="134" t="s">
        <v>86</v>
      </c>
      <c r="O141" s="122"/>
    </row>
    <row r="142" spans="1:15" ht="12.75">
      <c r="A142" s="129"/>
      <c r="B142" s="130"/>
      <c r="C142" s="188" t="s">
        <v>178</v>
      </c>
      <c r="D142" s="189"/>
      <c r="E142" s="131">
        <v>-0.51</v>
      </c>
      <c r="F142" s="132"/>
      <c r="G142" s="133"/>
      <c r="M142" s="134" t="s">
        <v>178</v>
      </c>
      <c r="O142" s="122"/>
    </row>
    <row r="143" spans="1:15" ht="12.75">
      <c r="A143" s="129"/>
      <c r="B143" s="130"/>
      <c r="C143" s="188" t="s">
        <v>80</v>
      </c>
      <c r="D143" s="189"/>
      <c r="E143" s="131">
        <v>-52.615</v>
      </c>
      <c r="F143" s="132"/>
      <c r="G143" s="133"/>
      <c r="M143" s="134" t="s">
        <v>80</v>
      </c>
      <c r="O143" s="122"/>
    </row>
    <row r="144" spans="1:104" ht="12.75">
      <c r="A144" s="123">
        <v>20</v>
      </c>
      <c r="B144" s="124" t="s">
        <v>179</v>
      </c>
      <c r="C144" s="125" t="s">
        <v>180</v>
      </c>
      <c r="D144" s="126" t="s">
        <v>72</v>
      </c>
      <c r="E144" s="127">
        <v>354.9468</v>
      </c>
      <c r="F144" s="127"/>
      <c r="G144" s="128">
        <f>E144*F144</f>
        <v>0</v>
      </c>
      <c r="O144" s="122">
        <v>2</v>
      </c>
      <c r="AA144" s="97">
        <v>12</v>
      </c>
      <c r="AB144" s="97">
        <v>1</v>
      </c>
      <c r="AC144" s="97">
        <v>17</v>
      </c>
      <c r="AZ144" s="97">
        <v>1</v>
      </c>
      <c r="BA144" s="97">
        <f>IF(AZ144=1,G144,0)</f>
        <v>0</v>
      </c>
      <c r="BB144" s="97">
        <f>IF(AZ144=2,G144,0)</f>
        <v>0</v>
      </c>
      <c r="BC144" s="97">
        <f>IF(AZ144=3,G144,0)</f>
        <v>0</v>
      </c>
      <c r="BD144" s="97">
        <f>IF(AZ144=4,G144,0)</f>
        <v>0</v>
      </c>
      <c r="BE144" s="97">
        <f>IF(AZ144=5,G144,0)</f>
        <v>0</v>
      </c>
      <c r="CZ144" s="97">
        <v>0.0027</v>
      </c>
    </row>
    <row r="145" spans="1:15" ht="12.75">
      <c r="A145" s="129"/>
      <c r="B145" s="130"/>
      <c r="C145" s="188" t="s">
        <v>181</v>
      </c>
      <c r="D145" s="189"/>
      <c r="E145" s="131">
        <v>354.9468</v>
      </c>
      <c r="F145" s="132"/>
      <c r="G145" s="133"/>
      <c r="M145" s="134" t="s">
        <v>181</v>
      </c>
      <c r="O145" s="122"/>
    </row>
    <row r="146" spans="1:104" ht="22.5">
      <c r="A146" s="123">
        <v>21</v>
      </c>
      <c r="B146" s="124" t="s">
        <v>182</v>
      </c>
      <c r="C146" s="125" t="s">
        <v>183</v>
      </c>
      <c r="D146" s="126" t="s">
        <v>184</v>
      </c>
      <c r="E146" s="127">
        <v>2028.2676</v>
      </c>
      <c r="F146" s="127"/>
      <c r="G146" s="128">
        <f>E146*F146</f>
        <v>0</v>
      </c>
      <c r="O146" s="122">
        <v>2</v>
      </c>
      <c r="AA146" s="97">
        <v>12</v>
      </c>
      <c r="AB146" s="97">
        <v>1</v>
      </c>
      <c r="AC146" s="97">
        <v>18</v>
      </c>
      <c r="AZ146" s="97">
        <v>1</v>
      </c>
      <c r="BA146" s="97">
        <f>IF(AZ146=1,G146,0)</f>
        <v>0</v>
      </c>
      <c r="BB146" s="97">
        <f>IF(AZ146=2,G146,0)</f>
        <v>0</v>
      </c>
      <c r="BC146" s="97">
        <f>IF(AZ146=3,G146,0)</f>
        <v>0</v>
      </c>
      <c r="BD146" s="97">
        <f>IF(AZ146=4,G146,0)</f>
        <v>0</v>
      </c>
      <c r="BE146" s="97">
        <f>IF(AZ146=5,G146,0)</f>
        <v>0</v>
      </c>
      <c r="CZ146" s="97">
        <v>0</v>
      </c>
    </row>
    <row r="147" spans="1:15" ht="12.75">
      <c r="A147" s="129"/>
      <c r="B147" s="130"/>
      <c r="C147" s="188" t="s">
        <v>185</v>
      </c>
      <c r="D147" s="189"/>
      <c r="E147" s="131">
        <v>2028.2676</v>
      </c>
      <c r="F147" s="132"/>
      <c r="G147" s="133"/>
      <c r="M147" s="134" t="s">
        <v>185</v>
      </c>
      <c r="O147" s="122"/>
    </row>
    <row r="148" spans="1:104" ht="12.75">
      <c r="A148" s="123">
        <v>22</v>
      </c>
      <c r="B148" s="124" t="s">
        <v>186</v>
      </c>
      <c r="C148" s="125" t="s">
        <v>187</v>
      </c>
      <c r="D148" s="126" t="s">
        <v>188</v>
      </c>
      <c r="E148" s="127">
        <v>2484.6278</v>
      </c>
      <c r="F148" s="127"/>
      <c r="G148" s="128">
        <f>E148*F148</f>
        <v>0</v>
      </c>
      <c r="O148" s="122">
        <v>2</v>
      </c>
      <c r="AA148" s="97">
        <v>12</v>
      </c>
      <c r="AB148" s="97">
        <v>1</v>
      </c>
      <c r="AC148" s="97">
        <v>19</v>
      </c>
      <c r="AZ148" s="97">
        <v>1</v>
      </c>
      <c r="BA148" s="97">
        <f>IF(AZ148=1,G148,0)</f>
        <v>0</v>
      </c>
      <c r="BB148" s="97">
        <f>IF(AZ148=2,G148,0)</f>
        <v>0</v>
      </c>
      <c r="BC148" s="97">
        <f>IF(AZ148=3,G148,0)</f>
        <v>0</v>
      </c>
      <c r="BD148" s="97">
        <f>IF(AZ148=4,G148,0)</f>
        <v>0</v>
      </c>
      <c r="BE148" s="97">
        <f>IF(AZ148=5,G148,0)</f>
        <v>0</v>
      </c>
      <c r="CZ148" s="97">
        <v>0.001</v>
      </c>
    </row>
    <row r="149" spans="1:15" ht="12.75">
      <c r="A149" s="129"/>
      <c r="B149" s="130"/>
      <c r="C149" s="188" t="s">
        <v>189</v>
      </c>
      <c r="D149" s="189"/>
      <c r="E149" s="131">
        <v>2484.6278</v>
      </c>
      <c r="F149" s="132"/>
      <c r="G149" s="133"/>
      <c r="M149" s="134" t="s">
        <v>189</v>
      </c>
      <c r="O149" s="122"/>
    </row>
    <row r="150" spans="1:104" ht="12.75">
      <c r="A150" s="123">
        <v>23</v>
      </c>
      <c r="B150" s="124" t="s">
        <v>190</v>
      </c>
      <c r="C150" s="125" t="s">
        <v>191</v>
      </c>
      <c r="D150" s="126" t="s">
        <v>99</v>
      </c>
      <c r="E150" s="127">
        <v>47.3262</v>
      </c>
      <c r="F150" s="127"/>
      <c r="G150" s="128">
        <f>E150*F150</f>
        <v>0</v>
      </c>
      <c r="O150" s="122">
        <v>2</v>
      </c>
      <c r="AA150" s="97">
        <v>12</v>
      </c>
      <c r="AB150" s="97">
        <v>1</v>
      </c>
      <c r="AC150" s="97">
        <v>20</v>
      </c>
      <c r="AZ150" s="97">
        <v>1</v>
      </c>
      <c r="BA150" s="97">
        <f>IF(AZ150=1,G150,0)</f>
        <v>0</v>
      </c>
      <c r="BB150" s="97">
        <f>IF(AZ150=2,G150,0)</f>
        <v>0</v>
      </c>
      <c r="BC150" s="97">
        <f>IF(AZ150=3,G150,0)</f>
        <v>0</v>
      </c>
      <c r="BD150" s="97">
        <f>IF(AZ150=4,G150,0)</f>
        <v>0</v>
      </c>
      <c r="BE150" s="97">
        <f>IF(AZ150=5,G150,0)</f>
        <v>0</v>
      </c>
      <c r="CZ150" s="97">
        <v>0.0002</v>
      </c>
    </row>
    <row r="151" spans="1:15" ht="12.75">
      <c r="A151" s="129"/>
      <c r="B151" s="130"/>
      <c r="C151" s="188" t="s">
        <v>192</v>
      </c>
      <c r="D151" s="189"/>
      <c r="E151" s="131">
        <v>47.3262</v>
      </c>
      <c r="F151" s="132"/>
      <c r="G151" s="133"/>
      <c r="M151" s="134" t="s">
        <v>192</v>
      </c>
      <c r="O151" s="122"/>
    </row>
    <row r="152" spans="1:104" ht="12.75">
      <c r="A152" s="123">
        <v>24</v>
      </c>
      <c r="B152" s="124" t="s">
        <v>193</v>
      </c>
      <c r="C152" s="125" t="s">
        <v>194</v>
      </c>
      <c r="D152" s="126" t="s">
        <v>72</v>
      </c>
      <c r="E152" s="127">
        <v>388.7513</v>
      </c>
      <c r="F152" s="127"/>
      <c r="G152" s="128">
        <f>E152*F152</f>
        <v>0</v>
      </c>
      <c r="O152" s="122">
        <v>2</v>
      </c>
      <c r="AA152" s="97">
        <v>12</v>
      </c>
      <c r="AB152" s="97">
        <v>1</v>
      </c>
      <c r="AC152" s="97">
        <v>21</v>
      </c>
      <c r="AZ152" s="97">
        <v>1</v>
      </c>
      <c r="BA152" s="97">
        <f>IF(AZ152=1,G152,0)</f>
        <v>0</v>
      </c>
      <c r="BB152" s="97">
        <f>IF(AZ152=2,G152,0)</f>
        <v>0</v>
      </c>
      <c r="BC152" s="97">
        <f>IF(AZ152=3,G152,0)</f>
        <v>0</v>
      </c>
      <c r="BD152" s="97">
        <f>IF(AZ152=4,G152,0)</f>
        <v>0</v>
      </c>
      <c r="BE152" s="97">
        <f>IF(AZ152=5,G152,0)</f>
        <v>0</v>
      </c>
      <c r="CZ152" s="97">
        <v>0.00015</v>
      </c>
    </row>
    <row r="153" spans="1:15" ht="12.75">
      <c r="A153" s="129"/>
      <c r="B153" s="130"/>
      <c r="C153" s="188" t="s">
        <v>195</v>
      </c>
      <c r="D153" s="189"/>
      <c r="E153" s="131">
        <v>388.7513</v>
      </c>
      <c r="F153" s="132"/>
      <c r="G153" s="133"/>
      <c r="M153" s="134" t="s">
        <v>195</v>
      </c>
      <c r="O153" s="122"/>
    </row>
    <row r="154" spans="1:104" ht="12.75">
      <c r="A154" s="123">
        <v>25</v>
      </c>
      <c r="B154" s="124" t="s">
        <v>196</v>
      </c>
      <c r="C154" s="125" t="s">
        <v>197</v>
      </c>
      <c r="D154" s="126" t="s">
        <v>72</v>
      </c>
      <c r="E154" s="127">
        <v>901.8876</v>
      </c>
      <c r="F154" s="127"/>
      <c r="G154" s="128">
        <f>E154*F154</f>
        <v>0</v>
      </c>
      <c r="O154" s="122">
        <v>2</v>
      </c>
      <c r="AA154" s="97">
        <v>12</v>
      </c>
      <c r="AB154" s="97">
        <v>0</v>
      </c>
      <c r="AC154" s="97">
        <v>22</v>
      </c>
      <c r="AZ154" s="97">
        <v>1</v>
      </c>
      <c r="BA154" s="97">
        <f>IF(AZ154=1,G154,0)</f>
        <v>0</v>
      </c>
      <c r="BB154" s="97">
        <f>IF(AZ154=2,G154,0)</f>
        <v>0</v>
      </c>
      <c r="BC154" s="97">
        <f>IF(AZ154=3,G154,0)</f>
        <v>0</v>
      </c>
      <c r="BD154" s="97">
        <f>IF(AZ154=4,G154,0)</f>
        <v>0</v>
      </c>
      <c r="BE154" s="97">
        <f>IF(AZ154=5,G154,0)</f>
        <v>0</v>
      </c>
      <c r="CZ154" s="97">
        <v>0</v>
      </c>
    </row>
    <row r="155" spans="1:15" ht="12.75">
      <c r="A155" s="129"/>
      <c r="B155" s="130"/>
      <c r="C155" s="188" t="s">
        <v>198</v>
      </c>
      <c r="D155" s="189"/>
      <c r="E155" s="131">
        <v>901.8876</v>
      </c>
      <c r="F155" s="132"/>
      <c r="G155" s="133"/>
      <c r="M155" s="134" t="s">
        <v>198</v>
      </c>
      <c r="O155" s="122"/>
    </row>
    <row r="156" spans="1:104" ht="22.5">
      <c r="A156" s="123">
        <v>26</v>
      </c>
      <c r="B156" s="124" t="s">
        <v>199</v>
      </c>
      <c r="C156" s="125" t="s">
        <v>200</v>
      </c>
      <c r="D156" s="126" t="s">
        <v>99</v>
      </c>
      <c r="E156" s="127">
        <v>11.6</v>
      </c>
      <c r="F156" s="127"/>
      <c r="G156" s="128">
        <f>E156*F156</f>
        <v>0</v>
      </c>
      <c r="O156" s="122">
        <v>2</v>
      </c>
      <c r="AA156" s="97">
        <v>12</v>
      </c>
      <c r="AB156" s="97">
        <v>0</v>
      </c>
      <c r="AC156" s="97">
        <v>23</v>
      </c>
      <c r="AZ156" s="97">
        <v>1</v>
      </c>
      <c r="BA156" s="97">
        <f>IF(AZ156=1,G156,0)</f>
        <v>0</v>
      </c>
      <c r="BB156" s="97">
        <f>IF(AZ156=2,G156,0)</f>
        <v>0</v>
      </c>
      <c r="BC156" s="97">
        <f>IF(AZ156=3,G156,0)</f>
        <v>0</v>
      </c>
      <c r="BD156" s="97">
        <f>IF(AZ156=4,G156,0)</f>
        <v>0</v>
      </c>
      <c r="BE156" s="97">
        <f>IF(AZ156=5,G156,0)</f>
        <v>0</v>
      </c>
      <c r="CZ156" s="97">
        <v>0</v>
      </c>
    </row>
    <row r="157" spans="1:15" ht="12.75">
      <c r="A157" s="129"/>
      <c r="B157" s="130"/>
      <c r="C157" s="188" t="s">
        <v>201</v>
      </c>
      <c r="D157" s="189"/>
      <c r="E157" s="131">
        <v>9.6</v>
      </c>
      <c r="F157" s="132"/>
      <c r="G157" s="133"/>
      <c r="M157" s="134" t="s">
        <v>201</v>
      </c>
      <c r="O157" s="122"/>
    </row>
    <row r="158" spans="1:15" ht="12.75">
      <c r="A158" s="129"/>
      <c r="B158" s="130"/>
      <c r="C158" s="188" t="s">
        <v>202</v>
      </c>
      <c r="D158" s="189"/>
      <c r="E158" s="131">
        <v>2</v>
      </c>
      <c r="F158" s="132"/>
      <c r="G158" s="133"/>
      <c r="M158" s="134" t="s">
        <v>202</v>
      </c>
      <c r="O158" s="122"/>
    </row>
    <row r="159" spans="1:104" ht="22.5">
      <c r="A159" s="123">
        <v>27</v>
      </c>
      <c r="B159" s="124" t="s">
        <v>203</v>
      </c>
      <c r="C159" s="125" t="s">
        <v>204</v>
      </c>
      <c r="D159" s="126" t="s">
        <v>99</v>
      </c>
      <c r="E159" s="127">
        <v>7.6</v>
      </c>
      <c r="F159" s="127"/>
      <c r="G159" s="128">
        <f>E159*F159</f>
        <v>0</v>
      </c>
      <c r="O159" s="122">
        <v>2</v>
      </c>
      <c r="AA159" s="97">
        <v>12</v>
      </c>
      <c r="AB159" s="97">
        <v>0</v>
      </c>
      <c r="AC159" s="97">
        <v>24</v>
      </c>
      <c r="AZ159" s="97">
        <v>1</v>
      </c>
      <c r="BA159" s="97">
        <f>IF(AZ159=1,G159,0)</f>
        <v>0</v>
      </c>
      <c r="BB159" s="97">
        <f>IF(AZ159=2,G159,0)</f>
        <v>0</v>
      </c>
      <c r="BC159" s="97">
        <f>IF(AZ159=3,G159,0)</f>
        <v>0</v>
      </c>
      <c r="BD159" s="97">
        <f>IF(AZ159=4,G159,0)</f>
        <v>0</v>
      </c>
      <c r="BE159" s="97">
        <f>IF(AZ159=5,G159,0)</f>
        <v>0</v>
      </c>
      <c r="CZ159" s="97">
        <v>0</v>
      </c>
    </row>
    <row r="160" spans="1:15" ht="12.75">
      <c r="A160" s="129"/>
      <c r="B160" s="130"/>
      <c r="C160" s="188" t="s">
        <v>205</v>
      </c>
      <c r="D160" s="189"/>
      <c r="E160" s="131">
        <v>7.6</v>
      </c>
      <c r="F160" s="132"/>
      <c r="G160" s="133"/>
      <c r="M160" s="134" t="s">
        <v>205</v>
      </c>
      <c r="O160" s="122"/>
    </row>
    <row r="161" spans="1:57" ht="12.75">
      <c r="A161" s="135"/>
      <c r="B161" s="136" t="s">
        <v>60</v>
      </c>
      <c r="C161" s="137" t="str">
        <f>CONCATENATE(B63," ",C63)</f>
        <v>62 Upravy povrchů vnější</v>
      </c>
      <c r="D161" s="135"/>
      <c r="E161" s="138"/>
      <c r="F161" s="138"/>
      <c r="G161" s="139">
        <f>SUM(G63:G160)</f>
        <v>0</v>
      </c>
      <c r="O161" s="122">
        <v>4</v>
      </c>
      <c r="BA161" s="140">
        <f>SUM(BA63:BA160)</f>
        <v>0</v>
      </c>
      <c r="BB161" s="140">
        <f>SUM(BB63:BB160)</f>
        <v>0</v>
      </c>
      <c r="BC161" s="140">
        <f>SUM(BC63:BC160)</f>
        <v>0</v>
      </c>
      <c r="BD161" s="140">
        <f>SUM(BD63:BD160)</f>
        <v>0</v>
      </c>
      <c r="BE161" s="140">
        <f>SUM(BE63:BE160)</f>
        <v>0</v>
      </c>
    </row>
    <row r="162" spans="1:15" ht="12.75">
      <c r="A162" s="115" t="s">
        <v>57</v>
      </c>
      <c r="B162" s="116" t="s">
        <v>206</v>
      </c>
      <c r="C162" s="117" t="s">
        <v>207</v>
      </c>
      <c r="D162" s="118"/>
      <c r="E162" s="119"/>
      <c r="F162" s="119"/>
      <c r="G162" s="120"/>
      <c r="H162" s="121"/>
      <c r="I162" s="121"/>
      <c r="O162" s="122">
        <v>1</v>
      </c>
    </row>
    <row r="163" spans="1:104" ht="22.5">
      <c r="A163" s="123">
        <v>28</v>
      </c>
      <c r="B163" s="124" t="s">
        <v>208</v>
      </c>
      <c r="C163" s="125" t="s">
        <v>209</v>
      </c>
      <c r="D163" s="126" t="s">
        <v>63</v>
      </c>
      <c r="E163" s="127">
        <v>7.0123</v>
      </c>
      <c r="F163" s="127"/>
      <c r="G163" s="128">
        <f>E163*F163</f>
        <v>0</v>
      </c>
      <c r="O163" s="122">
        <v>2</v>
      </c>
      <c r="AA163" s="97">
        <v>12</v>
      </c>
      <c r="AB163" s="97">
        <v>0</v>
      </c>
      <c r="AC163" s="97">
        <v>25</v>
      </c>
      <c r="AZ163" s="97">
        <v>1</v>
      </c>
      <c r="BA163" s="97">
        <f>IF(AZ163=1,G163,0)</f>
        <v>0</v>
      </c>
      <c r="BB163" s="97">
        <f>IF(AZ163=2,G163,0)</f>
        <v>0</v>
      </c>
      <c r="BC163" s="97">
        <f>IF(AZ163=3,G163,0)</f>
        <v>0</v>
      </c>
      <c r="BD163" s="97">
        <f>IF(AZ163=4,G163,0)</f>
        <v>0</v>
      </c>
      <c r="BE163" s="97">
        <f>IF(AZ163=5,G163,0)</f>
        <v>0</v>
      </c>
      <c r="CZ163" s="97">
        <v>2.5</v>
      </c>
    </row>
    <row r="164" spans="1:15" ht="12.75">
      <c r="A164" s="129"/>
      <c r="B164" s="130"/>
      <c r="C164" s="188" t="s">
        <v>210</v>
      </c>
      <c r="D164" s="189"/>
      <c r="E164" s="131">
        <v>7.0123</v>
      </c>
      <c r="F164" s="132"/>
      <c r="G164" s="133"/>
      <c r="M164" s="134" t="s">
        <v>210</v>
      </c>
      <c r="O164" s="122"/>
    </row>
    <row r="165" spans="1:57" ht="12.75">
      <c r="A165" s="135"/>
      <c r="B165" s="136" t="s">
        <v>60</v>
      </c>
      <c r="C165" s="137" t="str">
        <f>CONCATENATE(B162," ",C162)</f>
        <v>63 Podlahy a podlahové konstrukce</v>
      </c>
      <c r="D165" s="135"/>
      <c r="E165" s="138"/>
      <c r="F165" s="138"/>
      <c r="G165" s="139">
        <f>SUM(G162:G164)</f>
        <v>0</v>
      </c>
      <c r="O165" s="122">
        <v>4</v>
      </c>
      <c r="BA165" s="140">
        <f>SUM(BA162:BA164)</f>
        <v>0</v>
      </c>
      <c r="BB165" s="140">
        <f>SUM(BB162:BB164)</f>
        <v>0</v>
      </c>
      <c r="BC165" s="140">
        <f>SUM(BC162:BC164)</f>
        <v>0</v>
      </c>
      <c r="BD165" s="140">
        <f>SUM(BD162:BD164)</f>
        <v>0</v>
      </c>
      <c r="BE165" s="140">
        <f>SUM(BE162:BE164)</f>
        <v>0</v>
      </c>
    </row>
    <row r="166" spans="1:15" ht="12.75">
      <c r="A166" s="115" t="s">
        <v>57</v>
      </c>
      <c r="B166" s="116" t="s">
        <v>211</v>
      </c>
      <c r="C166" s="117" t="s">
        <v>212</v>
      </c>
      <c r="D166" s="118"/>
      <c r="E166" s="119"/>
      <c r="F166" s="119"/>
      <c r="G166" s="120"/>
      <c r="H166" s="121"/>
      <c r="I166" s="121"/>
      <c r="O166" s="122">
        <v>1</v>
      </c>
    </row>
    <row r="167" spans="1:104" ht="12.75">
      <c r="A167" s="123">
        <v>29</v>
      </c>
      <c r="B167" s="124" t="s">
        <v>213</v>
      </c>
      <c r="C167" s="125" t="s">
        <v>214</v>
      </c>
      <c r="D167" s="126" t="s">
        <v>72</v>
      </c>
      <c r="E167" s="127">
        <v>1102.8</v>
      </c>
      <c r="F167" s="127"/>
      <c r="G167" s="128">
        <f>E167*F167</f>
        <v>0</v>
      </c>
      <c r="O167" s="122">
        <v>2</v>
      </c>
      <c r="AA167" s="97">
        <v>12</v>
      </c>
      <c r="AB167" s="97">
        <v>0</v>
      </c>
      <c r="AC167" s="97">
        <v>26</v>
      </c>
      <c r="AZ167" s="97">
        <v>1</v>
      </c>
      <c r="BA167" s="97">
        <f>IF(AZ167=1,G167,0)</f>
        <v>0</v>
      </c>
      <c r="BB167" s="97">
        <f>IF(AZ167=2,G167,0)</f>
        <v>0</v>
      </c>
      <c r="BC167" s="97">
        <f>IF(AZ167=3,G167,0)</f>
        <v>0</v>
      </c>
      <c r="BD167" s="97">
        <f>IF(AZ167=4,G167,0)</f>
        <v>0</v>
      </c>
      <c r="BE167" s="97">
        <f>IF(AZ167=5,G167,0)</f>
        <v>0</v>
      </c>
      <c r="CZ167" s="97">
        <v>0.01838</v>
      </c>
    </row>
    <row r="168" spans="1:15" ht="12.75">
      <c r="A168" s="129"/>
      <c r="B168" s="130"/>
      <c r="C168" s="188" t="s">
        <v>215</v>
      </c>
      <c r="D168" s="189"/>
      <c r="E168" s="131">
        <v>1102.8</v>
      </c>
      <c r="F168" s="132"/>
      <c r="G168" s="133"/>
      <c r="M168" s="134" t="s">
        <v>215</v>
      </c>
      <c r="O168" s="122"/>
    </row>
    <row r="169" spans="1:104" ht="12.75">
      <c r="A169" s="123">
        <v>30</v>
      </c>
      <c r="B169" s="124" t="s">
        <v>216</v>
      </c>
      <c r="C169" s="125" t="s">
        <v>217</v>
      </c>
      <c r="D169" s="126" t="s">
        <v>72</v>
      </c>
      <c r="E169" s="127">
        <v>2205.6</v>
      </c>
      <c r="F169" s="127"/>
      <c r="G169" s="128">
        <f>E169*F169</f>
        <v>0</v>
      </c>
      <c r="O169" s="122">
        <v>2</v>
      </c>
      <c r="AA169" s="97">
        <v>12</v>
      </c>
      <c r="AB169" s="97">
        <v>0</v>
      </c>
      <c r="AC169" s="97">
        <v>27</v>
      </c>
      <c r="AZ169" s="97">
        <v>1</v>
      </c>
      <c r="BA169" s="97">
        <f>IF(AZ169=1,G169,0)</f>
        <v>0</v>
      </c>
      <c r="BB169" s="97">
        <f>IF(AZ169=2,G169,0)</f>
        <v>0</v>
      </c>
      <c r="BC169" s="97">
        <f>IF(AZ169=3,G169,0)</f>
        <v>0</v>
      </c>
      <c r="BD169" s="97">
        <f>IF(AZ169=4,G169,0)</f>
        <v>0</v>
      </c>
      <c r="BE169" s="97">
        <f>IF(AZ169=5,G169,0)</f>
        <v>0</v>
      </c>
      <c r="CZ169" s="97">
        <v>0.00095</v>
      </c>
    </row>
    <row r="170" spans="1:15" ht="12.75">
      <c r="A170" s="129"/>
      <c r="B170" s="130"/>
      <c r="C170" s="188" t="s">
        <v>218</v>
      </c>
      <c r="D170" s="189"/>
      <c r="E170" s="131">
        <v>2205.6</v>
      </c>
      <c r="F170" s="132"/>
      <c r="G170" s="133"/>
      <c r="M170" s="134" t="s">
        <v>218</v>
      </c>
      <c r="O170" s="122"/>
    </row>
    <row r="171" spans="1:104" ht="12.75">
      <c r="A171" s="123">
        <v>31</v>
      </c>
      <c r="B171" s="124" t="s">
        <v>219</v>
      </c>
      <c r="C171" s="125" t="s">
        <v>220</v>
      </c>
      <c r="D171" s="126" t="s">
        <v>72</v>
      </c>
      <c r="E171" s="127">
        <v>1102.8</v>
      </c>
      <c r="F171" s="127"/>
      <c r="G171" s="128">
        <f>E171*F171</f>
        <v>0</v>
      </c>
      <c r="O171" s="122">
        <v>2</v>
      </c>
      <c r="AA171" s="97">
        <v>12</v>
      </c>
      <c r="AB171" s="97">
        <v>0</v>
      </c>
      <c r="AC171" s="97">
        <v>28</v>
      </c>
      <c r="AZ171" s="97">
        <v>1</v>
      </c>
      <c r="BA171" s="97">
        <f>IF(AZ171=1,G171,0)</f>
        <v>0</v>
      </c>
      <c r="BB171" s="97">
        <f>IF(AZ171=2,G171,0)</f>
        <v>0</v>
      </c>
      <c r="BC171" s="97">
        <f>IF(AZ171=3,G171,0)</f>
        <v>0</v>
      </c>
      <c r="BD171" s="97">
        <f>IF(AZ171=4,G171,0)</f>
        <v>0</v>
      </c>
      <c r="BE171" s="97">
        <f>IF(AZ171=5,G171,0)</f>
        <v>0</v>
      </c>
      <c r="CZ171" s="97">
        <v>0</v>
      </c>
    </row>
    <row r="172" spans="1:104" ht="12.75">
      <c r="A172" s="123">
        <v>32</v>
      </c>
      <c r="B172" s="124" t="s">
        <v>221</v>
      </c>
      <c r="C172" s="125" t="s">
        <v>222</v>
      </c>
      <c r="D172" s="126" t="s">
        <v>72</v>
      </c>
      <c r="E172" s="127">
        <v>1102.8</v>
      </c>
      <c r="F172" s="127"/>
      <c r="G172" s="128">
        <f>E172*F172</f>
        <v>0</v>
      </c>
      <c r="O172" s="122">
        <v>2</v>
      </c>
      <c r="AA172" s="97">
        <v>12</v>
      </c>
      <c r="AB172" s="97">
        <v>0</v>
      </c>
      <c r="AC172" s="97">
        <v>29</v>
      </c>
      <c r="AZ172" s="97">
        <v>1</v>
      </c>
      <c r="BA172" s="97">
        <f>IF(AZ172=1,G172,0)</f>
        <v>0</v>
      </c>
      <c r="BB172" s="97">
        <f>IF(AZ172=2,G172,0)</f>
        <v>0</v>
      </c>
      <c r="BC172" s="97">
        <f>IF(AZ172=3,G172,0)</f>
        <v>0</v>
      </c>
      <c r="BD172" s="97">
        <f>IF(AZ172=4,G172,0)</f>
        <v>0</v>
      </c>
      <c r="BE172" s="97">
        <f>IF(AZ172=5,G172,0)</f>
        <v>0</v>
      </c>
      <c r="CZ172" s="97">
        <v>0</v>
      </c>
    </row>
    <row r="173" spans="1:104" ht="12.75">
      <c r="A173" s="123">
        <v>33</v>
      </c>
      <c r="B173" s="124" t="s">
        <v>223</v>
      </c>
      <c r="C173" s="125" t="s">
        <v>224</v>
      </c>
      <c r="D173" s="126" t="s">
        <v>72</v>
      </c>
      <c r="E173" s="127">
        <v>2205.6</v>
      </c>
      <c r="F173" s="127"/>
      <c r="G173" s="128">
        <f>E173*F173</f>
        <v>0</v>
      </c>
      <c r="O173" s="122">
        <v>2</v>
      </c>
      <c r="AA173" s="97">
        <v>12</v>
      </c>
      <c r="AB173" s="97">
        <v>0</v>
      </c>
      <c r="AC173" s="97">
        <v>30</v>
      </c>
      <c r="AZ173" s="97">
        <v>1</v>
      </c>
      <c r="BA173" s="97">
        <f>IF(AZ173=1,G173,0)</f>
        <v>0</v>
      </c>
      <c r="BB173" s="97">
        <f>IF(AZ173=2,G173,0)</f>
        <v>0</v>
      </c>
      <c r="BC173" s="97">
        <f>IF(AZ173=3,G173,0)</f>
        <v>0</v>
      </c>
      <c r="BD173" s="97">
        <f>IF(AZ173=4,G173,0)</f>
        <v>0</v>
      </c>
      <c r="BE173" s="97">
        <f>IF(AZ173=5,G173,0)</f>
        <v>0</v>
      </c>
      <c r="CZ173" s="97">
        <v>0</v>
      </c>
    </row>
    <row r="174" spans="1:104" ht="12.75">
      <c r="A174" s="123">
        <v>34</v>
      </c>
      <c r="B174" s="124" t="s">
        <v>225</v>
      </c>
      <c r="C174" s="125" t="s">
        <v>226</v>
      </c>
      <c r="D174" s="126" t="s">
        <v>72</v>
      </c>
      <c r="E174" s="127">
        <v>1102.8</v>
      </c>
      <c r="F174" s="127"/>
      <c r="G174" s="128">
        <f>E174*F174</f>
        <v>0</v>
      </c>
      <c r="O174" s="122">
        <v>2</v>
      </c>
      <c r="AA174" s="97">
        <v>12</v>
      </c>
      <c r="AB174" s="97">
        <v>1</v>
      </c>
      <c r="AC174" s="97">
        <v>31</v>
      </c>
      <c r="AZ174" s="97">
        <v>1</v>
      </c>
      <c r="BA174" s="97">
        <f>IF(AZ174=1,G174,0)</f>
        <v>0</v>
      </c>
      <c r="BB174" s="97">
        <f>IF(AZ174=2,G174,0)</f>
        <v>0</v>
      </c>
      <c r="BC174" s="97">
        <f>IF(AZ174=3,G174,0)</f>
        <v>0</v>
      </c>
      <c r="BD174" s="97">
        <f>IF(AZ174=4,G174,0)</f>
        <v>0</v>
      </c>
      <c r="BE174" s="97">
        <f>IF(AZ174=5,G174,0)</f>
        <v>0</v>
      </c>
      <c r="CZ174" s="97">
        <v>8E-05</v>
      </c>
    </row>
    <row r="175" spans="1:57" ht="12.75">
      <c r="A175" s="135"/>
      <c r="B175" s="136" t="s">
        <v>60</v>
      </c>
      <c r="C175" s="137" t="str">
        <f>CONCATENATE(B166," ",C166)</f>
        <v>94 Lešení a stavební výtahy</v>
      </c>
      <c r="D175" s="135"/>
      <c r="E175" s="138"/>
      <c r="F175" s="138"/>
      <c r="G175" s="139">
        <f>SUM(G166:G174)</f>
        <v>0</v>
      </c>
      <c r="O175" s="122">
        <v>4</v>
      </c>
      <c r="BA175" s="140">
        <f>SUM(BA166:BA174)</f>
        <v>0</v>
      </c>
      <c r="BB175" s="140">
        <f>SUM(BB166:BB174)</f>
        <v>0</v>
      </c>
      <c r="BC175" s="140">
        <f>SUM(BC166:BC174)</f>
        <v>0</v>
      </c>
      <c r="BD175" s="140">
        <f>SUM(BD166:BD174)</f>
        <v>0</v>
      </c>
      <c r="BE175" s="140">
        <f>SUM(BE166:BE174)</f>
        <v>0</v>
      </c>
    </row>
    <row r="176" spans="1:57" ht="12.75">
      <c r="A176" s="118" t="s">
        <v>57</v>
      </c>
      <c r="B176" s="159" t="s">
        <v>390</v>
      </c>
      <c r="C176" s="160" t="s">
        <v>391</v>
      </c>
      <c r="D176" s="118"/>
      <c r="E176" s="161"/>
      <c r="F176" s="161"/>
      <c r="G176" s="162"/>
      <c r="O176" s="122"/>
      <c r="BA176" s="140"/>
      <c r="BB176" s="140"/>
      <c r="BC176" s="140"/>
      <c r="BD176" s="140"/>
      <c r="BE176" s="140"/>
    </row>
    <row r="177" spans="1:57" ht="12.75">
      <c r="A177" s="118">
        <v>35</v>
      </c>
      <c r="B177" s="125" t="s">
        <v>392</v>
      </c>
      <c r="C177" s="125" t="s">
        <v>394</v>
      </c>
      <c r="D177" s="125" t="s">
        <v>72</v>
      </c>
      <c r="E177" s="127">
        <v>153.58</v>
      </c>
      <c r="F177" s="125"/>
      <c r="G177" s="125">
        <f>E177*F177</f>
        <v>0</v>
      </c>
      <c r="O177" s="122"/>
      <c r="BA177" s="140"/>
      <c r="BB177" s="140"/>
      <c r="BC177" s="140"/>
      <c r="BD177" s="140"/>
      <c r="BE177" s="140"/>
    </row>
    <row r="178" spans="1:57" ht="12.75">
      <c r="A178" s="118"/>
      <c r="B178" s="125"/>
      <c r="C178" s="188">
        <v>153.58</v>
      </c>
      <c r="D178" s="189"/>
      <c r="E178" s="188">
        <v>153.58</v>
      </c>
      <c r="F178" s="189"/>
      <c r="G178" s="162"/>
      <c r="O178" s="122"/>
      <c r="BA178" s="140"/>
      <c r="BB178" s="140"/>
      <c r="BC178" s="140"/>
      <c r="BD178" s="140"/>
      <c r="BE178" s="140"/>
    </row>
    <row r="179" spans="1:57" ht="12.75">
      <c r="A179" s="135"/>
      <c r="B179" s="136" t="s">
        <v>60</v>
      </c>
      <c r="C179" s="137" t="s">
        <v>393</v>
      </c>
      <c r="D179" s="135"/>
      <c r="E179" s="138"/>
      <c r="F179" s="138"/>
      <c r="G179" s="139">
        <f>SUM(G177:G178)</f>
        <v>0</v>
      </c>
      <c r="O179" s="122"/>
      <c r="BA179" s="140"/>
      <c r="BB179" s="140"/>
      <c r="BC179" s="140"/>
      <c r="BD179" s="140"/>
      <c r="BE179" s="140"/>
    </row>
    <row r="180" spans="1:15" ht="12.75">
      <c r="A180" s="115" t="s">
        <v>57</v>
      </c>
      <c r="B180" s="116" t="s">
        <v>227</v>
      </c>
      <c r="C180" s="117" t="s">
        <v>228</v>
      </c>
      <c r="D180" s="118"/>
      <c r="E180" s="119"/>
      <c r="F180" s="119"/>
      <c r="G180" s="120"/>
      <c r="H180" s="121"/>
      <c r="I180" s="121"/>
      <c r="O180" s="122">
        <v>1</v>
      </c>
    </row>
    <row r="181" spans="1:104" ht="12.75">
      <c r="A181" s="123">
        <v>36</v>
      </c>
      <c r="B181" s="124" t="s">
        <v>232</v>
      </c>
      <c r="C181" s="125" t="s">
        <v>233</v>
      </c>
      <c r="D181" s="126" t="s">
        <v>234</v>
      </c>
      <c r="E181" s="127">
        <v>10</v>
      </c>
      <c r="F181" s="127"/>
      <c r="G181" s="128">
        <f>E181*F181</f>
        <v>0</v>
      </c>
      <c r="O181" s="122">
        <v>2</v>
      </c>
      <c r="AA181" s="97">
        <v>12</v>
      </c>
      <c r="AB181" s="97">
        <v>0</v>
      </c>
      <c r="AC181" s="97">
        <v>39</v>
      </c>
      <c r="AZ181" s="97">
        <v>1</v>
      </c>
      <c r="BA181" s="97">
        <f>IF(AZ181=1,G181,0)</f>
        <v>0</v>
      </c>
      <c r="BB181" s="97">
        <f>IF(AZ181=2,G181,0)</f>
        <v>0</v>
      </c>
      <c r="BC181" s="97">
        <f>IF(AZ181=3,G181,0)</f>
        <v>0</v>
      </c>
      <c r="BD181" s="97">
        <f>IF(AZ181=4,G181,0)</f>
        <v>0</v>
      </c>
      <c r="BE181" s="97">
        <f>IF(AZ181=5,G181,0)</f>
        <v>0</v>
      </c>
      <c r="CZ181" s="97">
        <v>0</v>
      </c>
    </row>
    <row r="182" spans="1:57" ht="12.75">
      <c r="A182" s="135"/>
      <c r="B182" s="136" t="s">
        <v>60</v>
      </c>
      <c r="C182" s="137" t="str">
        <f>CONCATENATE(B180," ",C180)</f>
        <v>96 Bourání konstrukcí</v>
      </c>
      <c r="D182" s="135"/>
      <c r="E182" s="138"/>
      <c r="F182" s="138"/>
      <c r="G182" s="139">
        <f>SUM(G180:G181)</f>
        <v>0</v>
      </c>
      <c r="O182" s="122">
        <v>4</v>
      </c>
      <c r="BA182" s="140">
        <f>SUM(BA180:BA181)</f>
        <v>0</v>
      </c>
      <c r="BB182" s="140">
        <f>SUM(BB180:BB181)</f>
        <v>0</v>
      </c>
      <c r="BC182" s="140">
        <f>SUM(BC180:BC181)</f>
        <v>0</v>
      </c>
      <c r="BD182" s="140">
        <f>SUM(BD180:BD181)</f>
        <v>0</v>
      </c>
      <c r="BE182" s="140">
        <f>SUM(BE180:BE181)</f>
        <v>0</v>
      </c>
    </row>
    <row r="183" spans="1:15" ht="12.75">
      <c r="A183" s="115" t="s">
        <v>57</v>
      </c>
      <c r="B183" s="116" t="s">
        <v>235</v>
      </c>
      <c r="C183" s="117" t="s">
        <v>236</v>
      </c>
      <c r="D183" s="118"/>
      <c r="E183" s="119"/>
      <c r="F183" s="119"/>
      <c r="G183" s="120"/>
      <c r="H183" s="121"/>
      <c r="I183" s="121"/>
      <c r="O183" s="122">
        <v>1</v>
      </c>
    </row>
    <row r="184" spans="1:104" ht="12.75">
      <c r="A184" s="123">
        <v>37</v>
      </c>
      <c r="B184" s="124" t="s">
        <v>237</v>
      </c>
      <c r="C184" s="125" t="s">
        <v>238</v>
      </c>
      <c r="D184" s="126" t="s">
        <v>239</v>
      </c>
      <c r="E184" s="127">
        <v>11.4918</v>
      </c>
      <c r="F184" s="127"/>
      <c r="G184" s="128">
        <f>E184*F184</f>
        <v>0</v>
      </c>
      <c r="O184" s="122">
        <v>2</v>
      </c>
      <c r="AA184" s="97">
        <v>12</v>
      </c>
      <c r="AB184" s="97">
        <v>0</v>
      </c>
      <c r="AC184" s="97">
        <v>40</v>
      </c>
      <c r="AZ184" s="97">
        <v>1</v>
      </c>
      <c r="BA184" s="97">
        <f>IF(AZ184=1,G184,0)</f>
        <v>0</v>
      </c>
      <c r="BB184" s="97">
        <f>IF(AZ184=2,G184,0)</f>
        <v>0</v>
      </c>
      <c r="BC184" s="97">
        <f>IF(AZ184=3,G184,0)</f>
        <v>0</v>
      </c>
      <c r="BD184" s="97">
        <f>IF(AZ184=4,G184,0)</f>
        <v>0</v>
      </c>
      <c r="BE184" s="97">
        <f>IF(AZ184=5,G184,0)</f>
        <v>0</v>
      </c>
      <c r="CZ184" s="97">
        <v>0</v>
      </c>
    </row>
    <row r="185" spans="1:15" ht="12.75">
      <c r="A185" s="129"/>
      <c r="B185" s="130"/>
      <c r="C185" s="195">
        <v>721711</v>
      </c>
      <c r="D185" s="189"/>
      <c r="E185" s="131">
        <v>7.2171</v>
      </c>
      <c r="F185" s="132"/>
      <c r="G185" s="133"/>
      <c r="M185" s="152">
        <v>721711</v>
      </c>
      <c r="O185" s="122"/>
    </row>
    <row r="186" spans="1:15" ht="12.75">
      <c r="A186" s="129"/>
      <c r="B186" s="130"/>
      <c r="C186" s="195">
        <v>350615</v>
      </c>
      <c r="D186" s="189"/>
      <c r="E186" s="131">
        <v>3.5062</v>
      </c>
      <c r="F186" s="132"/>
      <c r="G186" s="133"/>
      <c r="M186" s="152">
        <v>350615</v>
      </c>
      <c r="O186" s="122"/>
    </row>
    <row r="187" spans="1:15" ht="12.75">
      <c r="A187" s="129"/>
      <c r="B187" s="130"/>
      <c r="C187" s="188" t="s">
        <v>240</v>
      </c>
      <c r="D187" s="189"/>
      <c r="E187" s="131">
        <v>0.7685</v>
      </c>
      <c r="F187" s="132"/>
      <c r="G187" s="133"/>
      <c r="M187" s="134" t="s">
        <v>240</v>
      </c>
      <c r="O187" s="122"/>
    </row>
    <row r="188" spans="1:104" ht="12.75">
      <c r="A188" s="123">
        <v>38</v>
      </c>
      <c r="B188" s="124" t="s">
        <v>241</v>
      </c>
      <c r="C188" s="125" t="s">
        <v>242</v>
      </c>
      <c r="D188" s="126" t="s">
        <v>184</v>
      </c>
      <c r="E188" s="127">
        <v>1</v>
      </c>
      <c r="F188" s="127"/>
      <c r="G188" s="128">
        <f>E188*F188</f>
        <v>0</v>
      </c>
      <c r="O188" s="122">
        <v>2</v>
      </c>
      <c r="AA188" s="97">
        <v>12</v>
      </c>
      <c r="AB188" s="97">
        <v>0</v>
      </c>
      <c r="AC188" s="97">
        <v>41</v>
      </c>
      <c r="AZ188" s="97">
        <v>1</v>
      </c>
      <c r="BA188" s="97">
        <f>IF(AZ188=1,G188,0)</f>
        <v>0</v>
      </c>
      <c r="BB188" s="97">
        <f>IF(AZ188=2,G188,0)</f>
        <v>0</v>
      </c>
      <c r="BC188" s="97">
        <f>IF(AZ188=3,G188,0)</f>
        <v>0</v>
      </c>
      <c r="BD188" s="97">
        <f>IF(AZ188=4,G188,0)</f>
        <v>0</v>
      </c>
      <c r="BE188" s="97">
        <f>IF(AZ188=5,G188,0)</f>
        <v>0</v>
      </c>
      <c r="CZ188" s="97">
        <v>0</v>
      </c>
    </row>
    <row r="189" spans="1:104" ht="12.75">
      <c r="A189" s="123">
        <v>39</v>
      </c>
      <c r="B189" s="124" t="s">
        <v>243</v>
      </c>
      <c r="C189" s="125" t="s">
        <v>244</v>
      </c>
      <c r="D189" s="126" t="s">
        <v>184</v>
      </c>
      <c r="E189" s="127">
        <v>1</v>
      </c>
      <c r="F189" s="127"/>
      <c r="G189" s="128">
        <f>E189*F189</f>
        <v>0</v>
      </c>
      <c r="O189" s="122">
        <v>2</v>
      </c>
      <c r="AA189" s="97">
        <v>12</v>
      </c>
      <c r="AB189" s="97">
        <v>0</v>
      </c>
      <c r="AC189" s="97">
        <v>42</v>
      </c>
      <c r="AZ189" s="97">
        <v>1</v>
      </c>
      <c r="BA189" s="97">
        <f>IF(AZ189=1,G189,0)</f>
        <v>0</v>
      </c>
      <c r="BB189" s="97">
        <f>IF(AZ189=2,G189,0)</f>
        <v>0</v>
      </c>
      <c r="BC189" s="97">
        <f>IF(AZ189=3,G189,0)</f>
        <v>0</v>
      </c>
      <c r="BD189" s="97">
        <f>IF(AZ189=4,G189,0)</f>
        <v>0</v>
      </c>
      <c r="BE189" s="97">
        <f>IF(AZ189=5,G189,0)</f>
        <v>0</v>
      </c>
      <c r="CZ189" s="97">
        <v>0</v>
      </c>
    </row>
    <row r="190" spans="1:104" ht="12.75">
      <c r="A190" s="123">
        <v>40</v>
      </c>
      <c r="B190" s="124" t="s">
        <v>245</v>
      </c>
      <c r="C190" s="125" t="s">
        <v>246</v>
      </c>
      <c r="D190" s="126" t="s">
        <v>247</v>
      </c>
      <c r="E190" s="127">
        <v>360</v>
      </c>
      <c r="F190" s="127"/>
      <c r="G190" s="128">
        <f>E190*F190</f>
        <v>0</v>
      </c>
      <c r="O190" s="122">
        <v>2</v>
      </c>
      <c r="AA190" s="97">
        <v>12</v>
      </c>
      <c r="AB190" s="97">
        <v>0</v>
      </c>
      <c r="AC190" s="97">
        <v>43</v>
      </c>
      <c r="AZ190" s="97">
        <v>1</v>
      </c>
      <c r="BA190" s="97">
        <f>IF(AZ190=1,G190,0)</f>
        <v>0</v>
      </c>
      <c r="BB190" s="97">
        <f>IF(AZ190=2,G190,0)</f>
        <v>0</v>
      </c>
      <c r="BC190" s="97">
        <f>IF(AZ190=3,G190,0)</f>
        <v>0</v>
      </c>
      <c r="BD190" s="97">
        <f>IF(AZ190=4,G190,0)</f>
        <v>0</v>
      </c>
      <c r="BE190" s="97">
        <f>IF(AZ190=5,G190,0)</f>
        <v>0</v>
      </c>
      <c r="CZ190" s="97">
        <v>0</v>
      </c>
    </row>
    <row r="191" spans="1:15" ht="12.75">
      <c r="A191" s="129"/>
      <c r="B191" s="130"/>
      <c r="C191" s="188" t="s">
        <v>248</v>
      </c>
      <c r="D191" s="189"/>
      <c r="E191" s="131">
        <v>360</v>
      </c>
      <c r="F191" s="132"/>
      <c r="G191" s="133"/>
      <c r="M191" s="134" t="s">
        <v>248</v>
      </c>
      <c r="O191" s="122"/>
    </row>
    <row r="192" spans="1:104" ht="12.75">
      <c r="A192" s="123">
        <v>41</v>
      </c>
      <c r="B192" s="124" t="s">
        <v>249</v>
      </c>
      <c r="C192" s="125" t="s">
        <v>250</v>
      </c>
      <c r="D192" s="126" t="s">
        <v>239</v>
      </c>
      <c r="E192" s="127">
        <v>11.4918</v>
      </c>
      <c r="F192" s="127"/>
      <c r="G192" s="128">
        <f>E192*F192</f>
        <v>0</v>
      </c>
      <c r="O192" s="122">
        <v>2</v>
      </c>
      <c r="AA192" s="97">
        <v>12</v>
      </c>
      <c r="AB192" s="97">
        <v>0</v>
      </c>
      <c r="AC192" s="97">
        <v>44</v>
      </c>
      <c r="AZ192" s="97">
        <v>1</v>
      </c>
      <c r="BA192" s="97">
        <f>IF(AZ192=1,G192,0)</f>
        <v>0</v>
      </c>
      <c r="BB192" s="97">
        <f>IF(AZ192=2,G192,0)</f>
        <v>0</v>
      </c>
      <c r="BC192" s="97">
        <f>IF(AZ192=3,G192,0)</f>
        <v>0</v>
      </c>
      <c r="BD192" s="97">
        <f>IF(AZ192=4,G192,0)</f>
        <v>0</v>
      </c>
      <c r="BE192" s="97">
        <f>IF(AZ192=5,G192,0)</f>
        <v>0</v>
      </c>
      <c r="CZ192" s="97">
        <v>0</v>
      </c>
    </row>
    <row r="193" spans="1:104" ht="12.75">
      <c r="A193" s="123">
        <v>42</v>
      </c>
      <c r="B193" s="124" t="s">
        <v>251</v>
      </c>
      <c r="C193" s="125" t="s">
        <v>252</v>
      </c>
      <c r="D193" s="126" t="s">
        <v>239</v>
      </c>
      <c r="E193" s="127">
        <v>172.377</v>
      </c>
      <c r="F193" s="127"/>
      <c r="G193" s="128">
        <f>E193*F193</f>
        <v>0</v>
      </c>
      <c r="O193" s="122">
        <v>2</v>
      </c>
      <c r="AA193" s="97">
        <v>12</v>
      </c>
      <c r="AB193" s="97">
        <v>0</v>
      </c>
      <c r="AC193" s="97">
        <v>45</v>
      </c>
      <c r="AZ193" s="97">
        <v>1</v>
      </c>
      <c r="BA193" s="97">
        <f>IF(AZ193=1,G193,0)</f>
        <v>0</v>
      </c>
      <c r="BB193" s="97">
        <f>IF(AZ193=2,G193,0)</f>
        <v>0</v>
      </c>
      <c r="BC193" s="97">
        <f>IF(AZ193=3,G193,0)</f>
        <v>0</v>
      </c>
      <c r="BD193" s="97">
        <f>IF(AZ193=4,G193,0)</f>
        <v>0</v>
      </c>
      <c r="BE193" s="97">
        <f>IF(AZ193=5,G193,0)</f>
        <v>0</v>
      </c>
      <c r="CZ193" s="97">
        <v>0</v>
      </c>
    </row>
    <row r="194" spans="1:15" ht="12.75">
      <c r="A194" s="129"/>
      <c r="B194" s="130"/>
      <c r="C194" s="188" t="s">
        <v>253</v>
      </c>
      <c r="D194" s="189"/>
      <c r="E194" s="131">
        <v>172.377</v>
      </c>
      <c r="F194" s="132"/>
      <c r="G194" s="133"/>
      <c r="M194" s="134" t="s">
        <v>253</v>
      </c>
      <c r="O194" s="122"/>
    </row>
    <row r="195" spans="1:104" ht="12.75">
      <c r="A195" s="123">
        <v>43</v>
      </c>
      <c r="B195" s="124" t="s">
        <v>254</v>
      </c>
      <c r="C195" s="125" t="s">
        <v>255</v>
      </c>
      <c r="D195" s="126" t="s">
        <v>239</v>
      </c>
      <c r="E195" s="127">
        <v>11.4918</v>
      </c>
      <c r="F195" s="127"/>
      <c r="G195" s="128">
        <f>E195*F195</f>
        <v>0</v>
      </c>
      <c r="O195" s="122">
        <v>2</v>
      </c>
      <c r="AA195" s="97">
        <v>12</v>
      </c>
      <c r="AB195" s="97">
        <v>0</v>
      </c>
      <c r="AC195" s="97">
        <v>46</v>
      </c>
      <c r="AZ195" s="97">
        <v>1</v>
      </c>
      <c r="BA195" s="97">
        <f>IF(AZ195=1,G195,0)</f>
        <v>0</v>
      </c>
      <c r="BB195" s="97">
        <f>IF(AZ195=2,G195,0)</f>
        <v>0</v>
      </c>
      <c r="BC195" s="97">
        <f>IF(AZ195=3,G195,0)</f>
        <v>0</v>
      </c>
      <c r="BD195" s="97">
        <f>IF(AZ195=4,G195,0)</f>
        <v>0</v>
      </c>
      <c r="BE195" s="97">
        <f>IF(AZ195=5,G195,0)</f>
        <v>0</v>
      </c>
      <c r="CZ195" s="97">
        <v>0</v>
      </c>
    </row>
    <row r="196" spans="1:104" ht="12.75">
      <c r="A196" s="123">
        <v>44</v>
      </c>
      <c r="B196" s="124" t="s">
        <v>256</v>
      </c>
      <c r="C196" s="125" t="s">
        <v>257</v>
      </c>
      <c r="D196" s="126" t="s">
        <v>239</v>
      </c>
      <c r="E196" s="127">
        <v>22.9836</v>
      </c>
      <c r="F196" s="127"/>
      <c r="G196" s="128">
        <f>E196*F196</f>
        <v>0</v>
      </c>
      <c r="O196" s="122">
        <v>2</v>
      </c>
      <c r="AA196" s="97">
        <v>12</v>
      </c>
      <c r="AB196" s="97">
        <v>0</v>
      </c>
      <c r="AC196" s="97">
        <v>47</v>
      </c>
      <c r="AZ196" s="97">
        <v>1</v>
      </c>
      <c r="BA196" s="97">
        <f>IF(AZ196=1,G196,0)</f>
        <v>0</v>
      </c>
      <c r="BB196" s="97">
        <f>IF(AZ196=2,G196,0)</f>
        <v>0</v>
      </c>
      <c r="BC196" s="97">
        <f>IF(AZ196=3,G196,0)</f>
        <v>0</v>
      </c>
      <c r="BD196" s="97">
        <f>IF(AZ196=4,G196,0)</f>
        <v>0</v>
      </c>
      <c r="BE196" s="97">
        <f>IF(AZ196=5,G196,0)</f>
        <v>0</v>
      </c>
      <c r="CZ196" s="97">
        <v>0</v>
      </c>
    </row>
    <row r="197" spans="1:15" ht="12.75">
      <c r="A197" s="129"/>
      <c r="B197" s="130"/>
      <c r="C197" s="188" t="s">
        <v>258</v>
      </c>
      <c r="D197" s="189"/>
      <c r="E197" s="131">
        <v>22.9836</v>
      </c>
      <c r="F197" s="132"/>
      <c r="G197" s="133"/>
      <c r="M197" s="134" t="s">
        <v>258</v>
      </c>
      <c r="O197" s="122"/>
    </row>
    <row r="198" spans="1:104" ht="12.75">
      <c r="A198" s="123">
        <v>45</v>
      </c>
      <c r="B198" s="124" t="s">
        <v>259</v>
      </c>
      <c r="C198" s="125" t="s">
        <v>260</v>
      </c>
      <c r="D198" s="126" t="s">
        <v>239</v>
      </c>
      <c r="E198" s="127">
        <v>3.5062</v>
      </c>
      <c r="F198" s="127"/>
      <c r="G198" s="128">
        <f>E198*F198</f>
        <v>0</v>
      </c>
      <c r="O198" s="122">
        <v>2</v>
      </c>
      <c r="AA198" s="97">
        <v>12</v>
      </c>
      <c r="AB198" s="97">
        <v>0</v>
      </c>
      <c r="AC198" s="97">
        <v>48</v>
      </c>
      <c r="AZ198" s="97">
        <v>1</v>
      </c>
      <c r="BA198" s="97">
        <f>IF(AZ198=1,G198,0)</f>
        <v>0</v>
      </c>
      <c r="BB198" s="97">
        <f>IF(AZ198=2,G198,0)</f>
        <v>0</v>
      </c>
      <c r="BC198" s="97">
        <f>IF(AZ198=3,G198,0)</f>
        <v>0</v>
      </c>
      <c r="BD198" s="97">
        <f>IF(AZ198=4,G198,0)</f>
        <v>0</v>
      </c>
      <c r="BE198" s="97">
        <f>IF(AZ198=5,G198,0)</f>
        <v>0</v>
      </c>
      <c r="CZ198" s="97">
        <v>0</v>
      </c>
    </row>
    <row r="199" spans="1:15" ht="12.75">
      <c r="A199" s="129"/>
      <c r="B199" s="130"/>
      <c r="C199" s="195">
        <v>350615</v>
      </c>
      <c r="D199" s="189"/>
      <c r="E199" s="131">
        <v>3.5062</v>
      </c>
      <c r="F199" s="132"/>
      <c r="G199" s="133"/>
      <c r="M199" s="152">
        <v>350615</v>
      </c>
      <c r="O199" s="122"/>
    </row>
    <row r="200" spans="1:104" ht="12.75">
      <c r="A200" s="123">
        <v>46</v>
      </c>
      <c r="B200" s="124"/>
      <c r="C200" s="125"/>
      <c r="D200" s="126"/>
      <c r="E200" s="127"/>
      <c r="F200" s="127"/>
      <c r="G200" s="128"/>
      <c r="O200" s="122">
        <v>2</v>
      </c>
      <c r="AA200" s="97">
        <v>12</v>
      </c>
      <c r="AB200" s="97">
        <v>0</v>
      </c>
      <c r="AC200" s="97">
        <v>49</v>
      </c>
      <c r="AZ200" s="97">
        <v>1</v>
      </c>
      <c r="BA200" s="97">
        <f>IF(AZ200=1,G200,0)</f>
        <v>0</v>
      </c>
      <c r="BB200" s="97">
        <f>IF(AZ200=2,G200,0)</f>
        <v>0</v>
      </c>
      <c r="BC200" s="97">
        <f>IF(AZ200=3,G200,0)</f>
        <v>0</v>
      </c>
      <c r="BD200" s="97">
        <f>IF(AZ200=4,G200,0)</f>
        <v>0</v>
      </c>
      <c r="BE200" s="97">
        <f>IF(AZ200=5,G200,0)</f>
        <v>0</v>
      </c>
      <c r="CZ200" s="97">
        <v>0</v>
      </c>
    </row>
    <row r="201" spans="1:104" ht="12.75">
      <c r="A201" s="123">
        <v>47</v>
      </c>
      <c r="B201" s="124" t="s">
        <v>261</v>
      </c>
      <c r="C201" s="125" t="s">
        <v>262</v>
      </c>
      <c r="D201" s="126" t="s">
        <v>239</v>
      </c>
      <c r="E201" s="127">
        <v>0.7685</v>
      </c>
      <c r="F201" s="127"/>
      <c r="G201" s="128">
        <f>E201*F201</f>
        <v>0</v>
      </c>
      <c r="O201" s="122">
        <v>2</v>
      </c>
      <c r="AA201" s="97">
        <v>12</v>
      </c>
      <c r="AB201" s="97">
        <v>0</v>
      </c>
      <c r="AC201" s="97">
        <v>50</v>
      </c>
      <c r="AZ201" s="97">
        <v>1</v>
      </c>
      <c r="BA201" s="97">
        <f>IF(AZ201=1,G201,0)</f>
        <v>0</v>
      </c>
      <c r="BB201" s="97">
        <f>IF(AZ201=2,G201,0)</f>
        <v>0</v>
      </c>
      <c r="BC201" s="97">
        <f>IF(AZ201=3,G201,0)</f>
        <v>0</v>
      </c>
      <c r="BD201" s="97">
        <f>IF(AZ201=4,G201,0)</f>
        <v>0</v>
      </c>
      <c r="BE201" s="97">
        <f>IF(AZ201=5,G201,0)</f>
        <v>0</v>
      </c>
      <c r="CZ201" s="97">
        <v>0</v>
      </c>
    </row>
    <row r="202" spans="1:15" ht="12.75">
      <c r="A202" s="129"/>
      <c r="B202" s="130"/>
      <c r="C202" s="188" t="s">
        <v>263</v>
      </c>
      <c r="D202" s="189"/>
      <c r="E202" s="131">
        <v>0.7685</v>
      </c>
      <c r="F202" s="132"/>
      <c r="G202" s="133"/>
      <c r="M202" s="134" t="s">
        <v>263</v>
      </c>
      <c r="O202" s="122"/>
    </row>
    <row r="203" spans="1:57" ht="12.75">
      <c r="A203" s="135"/>
      <c r="B203" s="136" t="s">
        <v>60</v>
      </c>
      <c r="C203" s="137" t="str">
        <f>CONCATENATE(B183," ",C183)</f>
        <v>97 Prorážení otvorů</v>
      </c>
      <c r="D203" s="135"/>
      <c r="E203" s="138"/>
      <c r="F203" s="138"/>
      <c r="G203" s="139">
        <f>SUM(G183:G202)</f>
        <v>0</v>
      </c>
      <c r="O203" s="122">
        <v>4</v>
      </c>
      <c r="BA203" s="140">
        <f>SUM(BA183:BA202)</f>
        <v>0</v>
      </c>
      <c r="BB203" s="140">
        <f>SUM(BB183:BB202)</f>
        <v>0</v>
      </c>
      <c r="BC203" s="140">
        <f>SUM(BC183:BC202)</f>
        <v>0</v>
      </c>
      <c r="BD203" s="140">
        <f>SUM(BD183:BD202)</f>
        <v>0</v>
      </c>
      <c r="BE203" s="140">
        <f>SUM(BE183:BE202)</f>
        <v>0</v>
      </c>
    </row>
    <row r="204" spans="1:15" ht="12.75">
      <c r="A204" s="115" t="s">
        <v>57</v>
      </c>
      <c r="B204" s="116" t="s">
        <v>264</v>
      </c>
      <c r="C204" s="117" t="s">
        <v>265</v>
      </c>
      <c r="D204" s="118"/>
      <c r="E204" s="119"/>
      <c r="F204" s="119"/>
      <c r="G204" s="120"/>
      <c r="H204" s="121"/>
      <c r="I204" s="121"/>
      <c r="O204" s="122">
        <v>1</v>
      </c>
    </row>
    <row r="205" spans="1:104" ht="12.75">
      <c r="A205" s="123">
        <v>48</v>
      </c>
      <c r="B205" s="124" t="s">
        <v>266</v>
      </c>
      <c r="C205" s="125" t="s">
        <v>267</v>
      </c>
      <c r="D205" s="126" t="s">
        <v>239</v>
      </c>
      <c r="E205" s="127">
        <v>58.4816</v>
      </c>
      <c r="F205" s="127"/>
      <c r="G205" s="128">
        <f>E205*F205</f>
        <v>0</v>
      </c>
      <c r="O205" s="122">
        <v>2</v>
      </c>
      <c r="AA205" s="97">
        <v>12</v>
      </c>
      <c r="AB205" s="97">
        <v>0</v>
      </c>
      <c r="AC205" s="97">
        <v>51</v>
      </c>
      <c r="AZ205" s="97">
        <v>1</v>
      </c>
      <c r="BA205" s="97">
        <f>IF(AZ205=1,G205,0)</f>
        <v>0</v>
      </c>
      <c r="BB205" s="97">
        <f>IF(AZ205=2,G205,0)</f>
        <v>0</v>
      </c>
      <c r="BC205" s="97">
        <f>IF(AZ205=3,G205,0)</f>
        <v>0</v>
      </c>
      <c r="BD205" s="97">
        <f>IF(AZ205=4,G205,0)</f>
        <v>0</v>
      </c>
      <c r="BE205" s="97">
        <f>IF(AZ205=5,G205,0)</f>
        <v>0</v>
      </c>
      <c r="CZ205" s="97">
        <v>0</v>
      </c>
    </row>
    <row r="206" spans="1:15" ht="12.75">
      <c r="A206" s="129"/>
      <c r="B206" s="130"/>
      <c r="C206" s="195">
        <v>352949</v>
      </c>
      <c r="D206" s="189"/>
      <c r="E206" s="131">
        <v>3.5295</v>
      </c>
      <c r="F206" s="132"/>
      <c r="G206" s="133"/>
      <c r="M206" s="152">
        <v>352949</v>
      </c>
      <c r="O206" s="122"/>
    </row>
    <row r="207" spans="1:15" ht="12.75">
      <c r="A207" s="129"/>
      <c r="B207" s="130"/>
      <c r="C207" s="195">
        <v>378266</v>
      </c>
      <c r="D207" s="189"/>
      <c r="E207" s="131">
        <v>3.7827</v>
      </c>
      <c r="F207" s="132"/>
      <c r="G207" s="133"/>
      <c r="M207" s="152">
        <v>378266</v>
      </c>
      <c r="O207" s="122"/>
    </row>
    <row r="208" spans="1:15" ht="12.75">
      <c r="A208" s="129"/>
      <c r="B208" s="130"/>
      <c r="C208" s="195">
        <v>1118562</v>
      </c>
      <c r="D208" s="189"/>
      <c r="E208" s="131">
        <v>11.1856</v>
      </c>
      <c r="F208" s="132"/>
      <c r="G208" s="133"/>
      <c r="M208" s="152">
        <v>1118562</v>
      </c>
      <c r="O208" s="122"/>
    </row>
    <row r="209" spans="1:15" ht="12.75">
      <c r="A209" s="129"/>
      <c r="B209" s="130"/>
      <c r="C209" s="195">
        <v>1753075</v>
      </c>
      <c r="D209" s="189"/>
      <c r="E209" s="131">
        <v>17.5308</v>
      </c>
      <c r="F209" s="132"/>
      <c r="G209" s="133"/>
      <c r="M209" s="152">
        <v>1753075</v>
      </c>
      <c r="O209" s="122"/>
    </row>
    <row r="210" spans="1:15" ht="12.75">
      <c r="A210" s="129"/>
      <c r="B210" s="130"/>
      <c r="C210" s="195">
        <v>22453</v>
      </c>
      <c r="D210" s="189"/>
      <c r="E210" s="131">
        <v>22.453</v>
      </c>
      <c r="F210" s="132"/>
      <c r="G210" s="133"/>
      <c r="M210" s="152">
        <v>22453</v>
      </c>
      <c r="O210" s="122"/>
    </row>
    <row r="211" spans="1:57" ht="12.75">
      <c r="A211" s="135"/>
      <c r="B211" s="136" t="s">
        <v>60</v>
      </c>
      <c r="C211" s="137" t="str">
        <f>CONCATENATE(B204," ",C204)</f>
        <v>99 Staveništní přesun hmot</v>
      </c>
      <c r="D211" s="135"/>
      <c r="E211" s="138"/>
      <c r="F211" s="138"/>
      <c r="G211" s="139">
        <f>SUM(G204:G210)</f>
        <v>0</v>
      </c>
      <c r="O211" s="122">
        <v>4</v>
      </c>
      <c r="BA211" s="140">
        <f>SUM(BA204:BA210)</f>
        <v>0</v>
      </c>
      <c r="BB211" s="140">
        <f>SUM(BB204:BB210)</f>
        <v>0</v>
      </c>
      <c r="BC211" s="140">
        <f>SUM(BC204:BC210)</f>
        <v>0</v>
      </c>
      <c r="BD211" s="140">
        <f>SUM(BD204:BD210)</f>
        <v>0</v>
      </c>
      <c r="BE211" s="140">
        <f>SUM(BE204:BE210)</f>
        <v>0</v>
      </c>
    </row>
    <row r="212" spans="1:15" ht="12.75">
      <c r="A212" s="115" t="s">
        <v>57</v>
      </c>
      <c r="B212" s="116" t="s">
        <v>268</v>
      </c>
      <c r="C212" s="117" t="s">
        <v>269</v>
      </c>
      <c r="D212" s="118"/>
      <c r="E212" s="119"/>
      <c r="F212" s="119"/>
      <c r="G212" s="120"/>
      <c r="H212" s="121"/>
      <c r="I212" s="121"/>
      <c r="O212" s="122">
        <v>1</v>
      </c>
    </row>
    <row r="213" spans="1:104" ht="12.75">
      <c r="A213" s="123">
        <v>49</v>
      </c>
      <c r="B213" s="124" t="s">
        <v>270</v>
      </c>
      <c r="C213" s="125" t="s">
        <v>271</v>
      </c>
      <c r="D213" s="126" t="s">
        <v>72</v>
      </c>
      <c r="E213" s="127">
        <v>350.615</v>
      </c>
      <c r="F213" s="127"/>
      <c r="G213" s="128">
        <f>E213*F213</f>
        <v>0</v>
      </c>
      <c r="O213" s="122">
        <v>2</v>
      </c>
      <c r="AA213" s="97">
        <v>12</v>
      </c>
      <c r="AB213" s="97">
        <v>0</v>
      </c>
      <c r="AC213" s="97">
        <v>52</v>
      </c>
      <c r="AZ213" s="97">
        <v>2</v>
      </c>
      <c r="BA213" s="97">
        <f>IF(AZ213=1,G213,0)</f>
        <v>0</v>
      </c>
      <c r="BB213" s="97">
        <f>IF(AZ213=2,G213,0)</f>
        <v>0</v>
      </c>
      <c r="BC213" s="97">
        <f>IF(AZ213=3,G213,0)</f>
        <v>0</v>
      </c>
      <c r="BD213" s="97">
        <f>IF(AZ213=4,G213,0)</f>
        <v>0</v>
      </c>
      <c r="BE213" s="97">
        <f>IF(AZ213=5,G213,0)</f>
        <v>0</v>
      </c>
      <c r="CZ213" s="97">
        <v>0</v>
      </c>
    </row>
    <row r="214" spans="1:15" ht="12.75">
      <c r="A214" s="129"/>
      <c r="B214" s="130"/>
      <c r="C214" s="188" t="s">
        <v>272</v>
      </c>
      <c r="D214" s="189"/>
      <c r="E214" s="131">
        <v>314.82</v>
      </c>
      <c r="F214" s="132"/>
      <c r="G214" s="133"/>
      <c r="M214" s="134" t="s">
        <v>272</v>
      </c>
      <c r="O214" s="122"/>
    </row>
    <row r="215" spans="1:15" ht="12.75">
      <c r="A215" s="129"/>
      <c r="B215" s="130"/>
      <c r="C215" s="188" t="s">
        <v>273</v>
      </c>
      <c r="D215" s="189"/>
      <c r="E215" s="131">
        <v>13.175</v>
      </c>
      <c r="F215" s="132"/>
      <c r="G215" s="133"/>
      <c r="M215" s="134" t="s">
        <v>273</v>
      </c>
      <c r="O215" s="122"/>
    </row>
    <row r="216" spans="1:15" ht="12.75">
      <c r="A216" s="129"/>
      <c r="B216" s="130"/>
      <c r="C216" s="188" t="s">
        <v>274</v>
      </c>
      <c r="D216" s="189"/>
      <c r="E216" s="131">
        <v>22.62</v>
      </c>
      <c r="F216" s="132"/>
      <c r="G216" s="133"/>
      <c r="M216" s="134" t="s">
        <v>274</v>
      </c>
      <c r="O216" s="122"/>
    </row>
    <row r="217" spans="1:104" ht="22.5">
      <c r="A217" s="123">
        <v>50</v>
      </c>
      <c r="B217" s="124" t="s">
        <v>275</v>
      </c>
      <c r="C217" s="125" t="s">
        <v>276</v>
      </c>
      <c r="D217" s="126" t="s">
        <v>72</v>
      </c>
      <c r="E217" s="127">
        <v>350.615</v>
      </c>
      <c r="F217" s="127"/>
      <c r="G217" s="128">
        <f>E217*F217</f>
        <v>0</v>
      </c>
      <c r="O217" s="122">
        <v>2</v>
      </c>
      <c r="AA217" s="97">
        <v>12</v>
      </c>
      <c r="AB217" s="97">
        <v>0</v>
      </c>
      <c r="AC217" s="97">
        <v>53</v>
      </c>
      <c r="AZ217" s="97">
        <v>2</v>
      </c>
      <c r="BA217" s="97">
        <f>IF(AZ217=1,G217,0)</f>
        <v>0</v>
      </c>
      <c r="BB217" s="97">
        <f>IF(AZ217=2,G217,0)</f>
        <v>0</v>
      </c>
      <c r="BC217" s="97">
        <f>IF(AZ217=3,G217,0)</f>
        <v>0</v>
      </c>
      <c r="BD217" s="97">
        <f>IF(AZ217=4,G217,0)</f>
        <v>0</v>
      </c>
      <c r="BE217" s="97">
        <f>IF(AZ217=5,G217,0)</f>
        <v>0</v>
      </c>
      <c r="CZ217" s="97">
        <v>0.0003</v>
      </c>
    </row>
    <row r="218" spans="1:15" ht="12.75">
      <c r="A218" s="129"/>
      <c r="B218" s="130"/>
      <c r="C218" s="188" t="s">
        <v>272</v>
      </c>
      <c r="D218" s="189"/>
      <c r="E218" s="131">
        <v>314.82</v>
      </c>
      <c r="F218" s="132"/>
      <c r="G218" s="133"/>
      <c r="M218" s="134" t="s">
        <v>272</v>
      </c>
      <c r="O218" s="122"/>
    </row>
    <row r="219" spans="1:15" ht="12.75">
      <c r="A219" s="129"/>
      <c r="B219" s="130"/>
      <c r="C219" s="188" t="s">
        <v>273</v>
      </c>
      <c r="D219" s="189"/>
      <c r="E219" s="131">
        <v>13.175</v>
      </c>
      <c r="F219" s="132"/>
      <c r="G219" s="133"/>
      <c r="M219" s="134" t="s">
        <v>273</v>
      </c>
      <c r="O219" s="122"/>
    </row>
    <row r="220" spans="1:15" ht="12.75">
      <c r="A220" s="129"/>
      <c r="B220" s="130"/>
      <c r="C220" s="188" t="s">
        <v>274</v>
      </c>
      <c r="D220" s="189"/>
      <c r="E220" s="131">
        <v>22.62</v>
      </c>
      <c r="F220" s="132"/>
      <c r="G220" s="133"/>
      <c r="M220" s="134" t="s">
        <v>274</v>
      </c>
      <c r="O220" s="122"/>
    </row>
    <row r="221" spans="1:104" ht="22.5">
      <c r="A221" s="123">
        <v>51</v>
      </c>
      <c r="B221" s="124" t="s">
        <v>277</v>
      </c>
      <c r="C221" s="125" t="s">
        <v>278</v>
      </c>
      <c r="D221" s="126" t="s">
        <v>72</v>
      </c>
      <c r="E221" s="127">
        <v>701.23</v>
      </c>
      <c r="F221" s="127"/>
      <c r="G221" s="128">
        <f>E221*F221</f>
        <v>0</v>
      </c>
      <c r="O221" s="122">
        <v>2</v>
      </c>
      <c r="AA221" s="97">
        <v>12</v>
      </c>
      <c r="AB221" s="97">
        <v>0</v>
      </c>
      <c r="AC221" s="97">
        <v>54</v>
      </c>
      <c r="AZ221" s="97">
        <v>2</v>
      </c>
      <c r="BA221" s="97">
        <f>IF(AZ221=1,G221,0)</f>
        <v>0</v>
      </c>
      <c r="BB221" s="97">
        <f>IF(AZ221=2,G221,0)</f>
        <v>0</v>
      </c>
      <c r="BC221" s="97">
        <f>IF(AZ221=3,G221,0)</f>
        <v>0</v>
      </c>
      <c r="BD221" s="97">
        <f>IF(AZ221=4,G221,0)</f>
        <v>0</v>
      </c>
      <c r="BE221" s="97">
        <f>IF(AZ221=5,G221,0)</f>
        <v>0</v>
      </c>
      <c r="CZ221" s="97">
        <v>0.00035</v>
      </c>
    </row>
    <row r="222" spans="1:15" ht="12.75">
      <c r="A222" s="129"/>
      <c r="B222" s="130"/>
      <c r="C222" s="188" t="s">
        <v>279</v>
      </c>
      <c r="D222" s="189"/>
      <c r="E222" s="131">
        <v>629.64</v>
      </c>
      <c r="F222" s="132"/>
      <c r="G222" s="133"/>
      <c r="M222" s="134" t="s">
        <v>279</v>
      </c>
      <c r="O222" s="122"/>
    </row>
    <row r="223" spans="1:15" ht="12.75">
      <c r="A223" s="129"/>
      <c r="B223" s="130"/>
      <c r="C223" s="188" t="s">
        <v>280</v>
      </c>
      <c r="D223" s="189"/>
      <c r="E223" s="131">
        <v>26.35</v>
      </c>
      <c r="F223" s="132"/>
      <c r="G223" s="133"/>
      <c r="M223" s="134" t="s">
        <v>280</v>
      </c>
      <c r="O223" s="122"/>
    </row>
    <row r="224" spans="1:15" ht="12.75">
      <c r="A224" s="129"/>
      <c r="B224" s="130"/>
      <c r="C224" s="188" t="s">
        <v>281</v>
      </c>
      <c r="D224" s="189"/>
      <c r="E224" s="131">
        <v>45.24</v>
      </c>
      <c r="F224" s="132"/>
      <c r="G224" s="133"/>
      <c r="M224" s="134" t="s">
        <v>281</v>
      </c>
      <c r="O224" s="122"/>
    </row>
    <row r="225" spans="1:104" ht="12.75">
      <c r="A225" s="123">
        <v>52</v>
      </c>
      <c r="B225" s="124" t="s">
        <v>282</v>
      </c>
      <c r="C225" s="125" t="s">
        <v>283</v>
      </c>
      <c r="D225" s="126" t="s">
        <v>72</v>
      </c>
      <c r="E225" s="127">
        <v>418.0873</v>
      </c>
      <c r="F225" s="127"/>
      <c r="G225" s="128">
        <f>E225*F225</f>
        <v>0</v>
      </c>
      <c r="O225" s="122">
        <v>2</v>
      </c>
      <c r="AA225" s="97">
        <v>12</v>
      </c>
      <c r="AB225" s="97">
        <v>1</v>
      </c>
      <c r="AC225" s="97">
        <v>55</v>
      </c>
      <c r="AZ225" s="97">
        <v>2</v>
      </c>
      <c r="BA225" s="97">
        <f>IF(AZ225=1,G225,0)</f>
        <v>0</v>
      </c>
      <c r="BB225" s="97">
        <f>IF(AZ225=2,G225,0)</f>
        <v>0</v>
      </c>
      <c r="BC225" s="97">
        <f>IF(AZ225=3,G225,0)</f>
        <v>0</v>
      </c>
      <c r="BD225" s="97">
        <f>IF(AZ225=4,G225,0)</f>
        <v>0</v>
      </c>
      <c r="BE225" s="97">
        <f>IF(AZ225=5,G225,0)</f>
        <v>0</v>
      </c>
      <c r="CZ225" s="97">
        <v>0.004</v>
      </c>
    </row>
    <row r="226" spans="1:15" ht="12.75">
      <c r="A226" s="129"/>
      <c r="B226" s="130"/>
      <c r="C226" s="188" t="s">
        <v>284</v>
      </c>
      <c r="D226" s="189"/>
      <c r="E226" s="131">
        <v>403.2073</v>
      </c>
      <c r="F226" s="132"/>
      <c r="G226" s="133"/>
      <c r="M226" s="134" t="s">
        <v>284</v>
      </c>
      <c r="O226" s="122"/>
    </row>
    <row r="227" spans="1:15" ht="12.75">
      <c r="A227" s="129"/>
      <c r="B227" s="130"/>
      <c r="C227" s="188" t="s">
        <v>285</v>
      </c>
      <c r="D227" s="189"/>
      <c r="E227" s="131">
        <v>14.88</v>
      </c>
      <c r="F227" s="132"/>
      <c r="G227" s="133"/>
      <c r="M227" s="134" t="s">
        <v>285</v>
      </c>
      <c r="O227" s="122"/>
    </row>
    <row r="228" spans="1:104" ht="12.75">
      <c r="A228" s="123">
        <v>53</v>
      </c>
      <c r="B228" s="124" t="s">
        <v>286</v>
      </c>
      <c r="C228" s="125" t="s">
        <v>287</v>
      </c>
      <c r="D228" s="126" t="s">
        <v>72</v>
      </c>
      <c r="E228" s="127">
        <v>418.0873</v>
      </c>
      <c r="F228" s="127"/>
      <c r="G228" s="128">
        <f>E228*F228</f>
        <v>0</v>
      </c>
      <c r="O228" s="122">
        <v>2</v>
      </c>
      <c r="AA228" s="97">
        <v>12</v>
      </c>
      <c r="AB228" s="97">
        <v>1</v>
      </c>
      <c r="AC228" s="97">
        <v>56</v>
      </c>
      <c r="AZ228" s="97">
        <v>2</v>
      </c>
      <c r="BA228" s="97">
        <f>IF(AZ228=1,G228,0)</f>
        <v>0</v>
      </c>
      <c r="BB228" s="97">
        <f>IF(AZ228=2,G228,0)</f>
        <v>0</v>
      </c>
      <c r="BC228" s="97">
        <f>IF(AZ228=3,G228,0)</f>
        <v>0</v>
      </c>
      <c r="BD228" s="97">
        <f>IF(AZ228=4,G228,0)</f>
        <v>0</v>
      </c>
      <c r="BE228" s="97">
        <f>IF(AZ228=5,G228,0)</f>
        <v>0</v>
      </c>
      <c r="CZ228" s="97">
        <v>0.0055</v>
      </c>
    </row>
    <row r="229" spans="1:15" ht="12.75">
      <c r="A229" s="129"/>
      <c r="B229" s="130"/>
      <c r="C229" s="188" t="s">
        <v>284</v>
      </c>
      <c r="D229" s="189"/>
      <c r="E229" s="131">
        <v>403.2073</v>
      </c>
      <c r="F229" s="132"/>
      <c r="G229" s="133"/>
      <c r="M229" s="134" t="s">
        <v>284</v>
      </c>
      <c r="O229" s="122"/>
    </row>
    <row r="230" spans="1:15" ht="12.75">
      <c r="A230" s="129"/>
      <c r="B230" s="130"/>
      <c r="C230" s="188" t="s">
        <v>285</v>
      </c>
      <c r="D230" s="189"/>
      <c r="E230" s="131">
        <v>14.88</v>
      </c>
      <c r="F230" s="132"/>
      <c r="G230" s="133"/>
      <c r="M230" s="134" t="s">
        <v>285</v>
      </c>
      <c r="O230" s="122"/>
    </row>
    <row r="231" spans="1:104" ht="22.5">
      <c r="A231" s="123">
        <v>54</v>
      </c>
      <c r="B231" s="124" t="s">
        <v>288</v>
      </c>
      <c r="C231" s="125" t="s">
        <v>289</v>
      </c>
      <c r="D231" s="126" t="s">
        <v>72</v>
      </c>
      <c r="E231" s="127">
        <v>12.4</v>
      </c>
      <c r="F231" s="127"/>
      <c r="G231" s="128">
        <f>E231*F231</f>
        <v>0</v>
      </c>
      <c r="O231" s="122">
        <v>2</v>
      </c>
      <c r="AA231" s="97">
        <v>12</v>
      </c>
      <c r="AB231" s="97">
        <v>0</v>
      </c>
      <c r="AC231" s="97">
        <v>57</v>
      </c>
      <c r="AZ231" s="97">
        <v>2</v>
      </c>
      <c r="BA231" s="97">
        <f>IF(AZ231=1,G231,0)</f>
        <v>0</v>
      </c>
      <c r="BB231" s="97">
        <f>IF(AZ231=2,G231,0)</f>
        <v>0</v>
      </c>
      <c r="BC231" s="97">
        <f>IF(AZ231=3,G231,0)</f>
        <v>0</v>
      </c>
      <c r="BD231" s="97">
        <f>IF(AZ231=4,G231,0)</f>
        <v>0</v>
      </c>
      <c r="BE231" s="97">
        <f>IF(AZ231=5,G231,0)</f>
        <v>0</v>
      </c>
      <c r="CZ231" s="97">
        <v>0.00035</v>
      </c>
    </row>
    <row r="232" spans="1:15" ht="12.75">
      <c r="A232" s="129"/>
      <c r="B232" s="130"/>
      <c r="C232" s="188" t="s">
        <v>290</v>
      </c>
      <c r="D232" s="189"/>
      <c r="E232" s="131">
        <v>1.99</v>
      </c>
      <c r="F232" s="132"/>
      <c r="G232" s="133"/>
      <c r="M232" s="134" t="s">
        <v>290</v>
      </c>
      <c r="O232" s="122"/>
    </row>
    <row r="233" spans="1:15" ht="12.75">
      <c r="A233" s="129"/>
      <c r="B233" s="130"/>
      <c r="C233" s="188" t="s">
        <v>291</v>
      </c>
      <c r="D233" s="189"/>
      <c r="E233" s="131">
        <v>10.41</v>
      </c>
      <c r="F233" s="132"/>
      <c r="G233" s="133"/>
      <c r="M233" s="134" t="s">
        <v>291</v>
      </c>
      <c r="O233" s="122"/>
    </row>
    <row r="234" spans="1:104" ht="22.5">
      <c r="A234" s="123">
        <v>55</v>
      </c>
      <c r="B234" s="124" t="s">
        <v>292</v>
      </c>
      <c r="C234" s="125" t="s">
        <v>293</v>
      </c>
      <c r="D234" s="126" t="s">
        <v>72</v>
      </c>
      <c r="E234" s="127">
        <v>12.4</v>
      </c>
      <c r="F234" s="127"/>
      <c r="G234" s="128">
        <f>E234*F234</f>
        <v>0</v>
      </c>
      <c r="O234" s="122">
        <v>2</v>
      </c>
      <c r="AA234" s="97">
        <v>12</v>
      </c>
      <c r="AB234" s="97">
        <v>0</v>
      </c>
      <c r="AC234" s="97">
        <v>58</v>
      </c>
      <c r="AZ234" s="97">
        <v>2</v>
      </c>
      <c r="BA234" s="97">
        <f>IF(AZ234=1,G234,0)</f>
        <v>0</v>
      </c>
      <c r="BB234" s="97">
        <f>IF(AZ234=2,G234,0)</f>
        <v>0</v>
      </c>
      <c r="BC234" s="97">
        <f>IF(AZ234=3,G234,0)</f>
        <v>0</v>
      </c>
      <c r="BD234" s="97">
        <f>IF(AZ234=4,G234,0)</f>
        <v>0</v>
      </c>
      <c r="BE234" s="97">
        <f>IF(AZ234=5,G234,0)</f>
        <v>0</v>
      </c>
      <c r="CZ234" s="97">
        <v>0.00084</v>
      </c>
    </row>
    <row r="235" spans="1:15" ht="12.75">
      <c r="A235" s="129"/>
      <c r="B235" s="130"/>
      <c r="C235" s="188" t="s">
        <v>290</v>
      </c>
      <c r="D235" s="189"/>
      <c r="E235" s="131">
        <v>1.99</v>
      </c>
      <c r="F235" s="132"/>
      <c r="G235" s="133"/>
      <c r="M235" s="134" t="s">
        <v>290</v>
      </c>
      <c r="O235" s="122"/>
    </row>
    <row r="236" spans="1:15" ht="12.75">
      <c r="A236" s="129"/>
      <c r="B236" s="130"/>
      <c r="C236" s="188" t="s">
        <v>291</v>
      </c>
      <c r="D236" s="189"/>
      <c r="E236" s="131">
        <v>10.41</v>
      </c>
      <c r="F236" s="132"/>
      <c r="G236" s="133"/>
      <c r="M236" s="134" t="s">
        <v>291</v>
      </c>
      <c r="O236" s="122"/>
    </row>
    <row r="237" spans="1:104" ht="22.5">
      <c r="A237" s="123">
        <v>56</v>
      </c>
      <c r="B237" s="124" t="s">
        <v>294</v>
      </c>
      <c r="C237" s="125" t="s">
        <v>295</v>
      </c>
      <c r="D237" s="126" t="s">
        <v>234</v>
      </c>
      <c r="E237" s="127">
        <v>16</v>
      </c>
      <c r="F237" s="127"/>
      <c r="G237" s="128">
        <f>E237*F237</f>
        <v>0</v>
      </c>
      <c r="O237" s="122">
        <v>2</v>
      </c>
      <c r="AA237" s="97">
        <v>12</v>
      </c>
      <c r="AB237" s="97">
        <v>0</v>
      </c>
      <c r="AC237" s="97">
        <v>59</v>
      </c>
      <c r="AZ237" s="97">
        <v>2</v>
      </c>
      <c r="BA237" s="97">
        <f>IF(AZ237=1,G237,0)</f>
        <v>0</v>
      </c>
      <c r="BB237" s="97">
        <f>IF(AZ237=2,G237,0)</f>
        <v>0</v>
      </c>
      <c r="BC237" s="97">
        <f>IF(AZ237=3,G237,0)</f>
        <v>0</v>
      </c>
      <c r="BD237" s="97">
        <f>IF(AZ237=4,G237,0)</f>
        <v>0</v>
      </c>
      <c r="BE237" s="97">
        <f>IF(AZ237=5,G237,0)</f>
        <v>0</v>
      </c>
      <c r="CZ237" s="97">
        <v>0</v>
      </c>
    </row>
    <row r="238" spans="1:104" ht="12.75">
      <c r="A238" s="123">
        <v>57</v>
      </c>
      <c r="B238" s="124" t="s">
        <v>296</v>
      </c>
      <c r="C238" s="125" t="s">
        <v>297</v>
      </c>
      <c r="D238" s="126" t="s">
        <v>239</v>
      </c>
      <c r="E238" s="127">
        <v>4.3372</v>
      </c>
      <c r="F238" s="127"/>
      <c r="G238" s="128">
        <f>E238*F238</f>
        <v>0</v>
      </c>
      <c r="O238" s="122">
        <v>2</v>
      </c>
      <c r="AA238" s="97">
        <v>12</v>
      </c>
      <c r="AB238" s="97">
        <v>0</v>
      </c>
      <c r="AC238" s="97">
        <v>60</v>
      </c>
      <c r="AZ238" s="97">
        <v>2</v>
      </c>
      <c r="BA238" s="97">
        <f>IF(AZ238=1,G238,0)</f>
        <v>0</v>
      </c>
      <c r="BB238" s="97">
        <f>IF(AZ238=2,G238,0)</f>
        <v>0</v>
      </c>
      <c r="BC238" s="97">
        <f>IF(AZ238=3,G238,0)</f>
        <v>0</v>
      </c>
      <c r="BD238" s="97">
        <f>IF(AZ238=4,G238,0)</f>
        <v>0</v>
      </c>
      <c r="BE238" s="97">
        <f>IF(AZ238=5,G238,0)</f>
        <v>0</v>
      </c>
      <c r="CZ238" s="97">
        <v>0</v>
      </c>
    </row>
    <row r="239" spans="1:57" ht="12.75">
      <c r="A239" s="135"/>
      <c r="B239" s="136" t="s">
        <v>60</v>
      </c>
      <c r="C239" s="137" t="str">
        <f>CONCATENATE(B212," ",C212)</f>
        <v>712 Živičné krytiny</v>
      </c>
      <c r="D239" s="135"/>
      <c r="E239" s="138"/>
      <c r="F239" s="138"/>
      <c r="G239" s="139">
        <f>SUM(G212:G238)</f>
        <v>0</v>
      </c>
      <c r="O239" s="122">
        <v>4</v>
      </c>
      <c r="BA239" s="140">
        <f>SUM(BA212:BA238)</f>
        <v>0</v>
      </c>
      <c r="BB239" s="140">
        <f>SUM(BB212:BB238)</f>
        <v>0</v>
      </c>
      <c r="BC239" s="140">
        <f>SUM(BC212:BC238)</f>
        <v>0</v>
      </c>
      <c r="BD239" s="140">
        <f>SUM(BD212:BD238)</f>
        <v>0</v>
      </c>
      <c r="BE239" s="140">
        <f>SUM(BE212:BE238)</f>
        <v>0</v>
      </c>
    </row>
    <row r="240" spans="1:15" ht="12.75">
      <c r="A240" s="115" t="s">
        <v>57</v>
      </c>
      <c r="B240" s="116" t="s">
        <v>298</v>
      </c>
      <c r="C240" s="117" t="s">
        <v>299</v>
      </c>
      <c r="D240" s="118"/>
      <c r="E240" s="119"/>
      <c r="F240" s="119"/>
      <c r="G240" s="120"/>
      <c r="H240" s="121"/>
      <c r="I240" s="121"/>
      <c r="O240" s="122">
        <v>1</v>
      </c>
    </row>
    <row r="241" spans="1:104" ht="12.75">
      <c r="A241" s="123">
        <v>58</v>
      </c>
      <c r="B241" s="124" t="s">
        <v>300</v>
      </c>
      <c r="C241" s="125" t="s">
        <v>301</v>
      </c>
      <c r="D241" s="126" t="s">
        <v>72</v>
      </c>
      <c r="E241" s="127">
        <v>701.23</v>
      </c>
      <c r="F241" s="127"/>
      <c r="G241" s="128">
        <f>E241*F241</f>
        <v>0</v>
      </c>
      <c r="O241" s="122">
        <v>2</v>
      </c>
      <c r="AA241" s="97">
        <v>12</v>
      </c>
      <c r="AB241" s="97">
        <v>0</v>
      </c>
      <c r="AC241" s="97">
        <v>61</v>
      </c>
      <c r="AZ241" s="97">
        <v>2</v>
      </c>
      <c r="BA241" s="97">
        <f>IF(AZ241=1,G241,0)</f>
        <v>0</v>
      </c>
      <c r="BB241" s="97">
        <f>IF(AZ241=2,G241,0)</f>
        <v>0</v>
      </c>
      <c r="BC241" s="97">
        <f>IF(AZ241=3,G241,0)</f>
        <v>0</v>
      </c>
      <c r="BD241" s="97">
        <f>IF(AZ241=4,G241,0)</f>
        <v>0</v>
      </c>
      <c r="BE241" s="97">
        <f>IF(AZ241=5,G241,0)</f>
        <v>0</v>
      </c>
      <c r="CZ241" s="97">
        <v>0.00016</v>
      </c>
    </row>
    <row r="242" spans="1:15" ht="12.75">
      <c r="A242" s="129"/>
      <c r="B242" s="130"/>
      <c r="C242" s="188" t="s">
        <v>279</v>
      </c>
      <c r="D242" s="189"/>
      <c r="E242" s="131">
        <v>629.64</v>
      </c>
      <c r="F242" s="132"/>
      <c r="G242" s="133"/>
      <c r="M242" s="134" t="s">
        <v>279</v>
      </c>
      <c r="O242" s="122"/>
    </row>
    <row r="243" spans="1:15" ht="12.75">
      <c r="A243" s="129"/>
      <c r="B243" s="130"/>
      <c r="C243" s="188" t="s">
        <v>280</v>
      </c>
      <c r="D243" s="189"/>
      <c r="E243" s="131">
        <v>26.35</v>
      </c>
      <c r="F243" s="132"/>
      <c r="G243" s="133"/>
      <c r="M243" s="134" t="s">
        <v>280</v>
      </c>
      <c r="O243" s="122"/>
    </row>
    <row r="244" spans="1:15" ht="12.75">
      <c r="A244" s="129"/>
      <c r="B244" s="130"/>
      <c r="C244" s="188" t="s">
        <v>281</v>
      </c>
      <c r="D244" s="189"/>
      <c r="E244" s="131">
        <v>45.24</v>
      </c>
      <c r="F244" s="132"/>
      <c r="G244" s="133"/>
      <c r="M244" s="134" t="s">
        <v>281</v>
      </c>
      <c r="O244" s="122"/>
    </row>
    <row r="245" spans="1:104" ht="12.75">
      <c r="A245" s="123">
        <v>59</v>
      </c>
      <c r="B245" s="124" t="s">
        <v>302</v>
      </c>
      <c r="C245" s="125" t="s">
        <v>303</v>
      </c>
      <c r="D245" s="126" t="s">
        <v>72</v>
      </c>
      <c r="E245" s="127">
        <v>368.1458</v>
      </c>
      <c r="F245" s="127"/>
      <c r="G245" s="128">
        <f>E245*F245</f>
        <v>0</v>
      </c>
      <c r="O245" s="122">
        <v>2</v>
      </c>
      <c r="AA245" s="97">
        <v>12</v>
      </c>
      <c r="AB245" s="97">
        <v>1</v>
      </c>
      <c r="AC245" s="97">
        <v>62</v>
      </c>
      <c r="AZ245" s="97">
        <v>2</v>
      </c>
      <c r="BA245" s="97">
        <f>IF(AZ245=1,G245,0)</f>
        <v>0</v>
      </c>
      <c r="BB245" s="97">
        <f>IF(AZ245=2,G245,0)</f>
        <v>0</v>
      </c>
      <c r="BC245" s="97">
        <f>IF(AZ245=3,G245,0)</f>
        <v>0</v>
      </c>
      <c r="BD245" s="97">
        <f>IF(AZ245=4,G245,0)</f>
        <v>0</v>
      </c>
      <c r="BE245" s="97">
        <f>IF(AZ245=5,G245,0)</f>
        <v>0</v>
      </c>
      <c r="CZ245" s="97">
        <v>0.0024</v>
      </c>
    </row>
    <row r="246" spans="1:15" ht="12.75">
      <c r="A246" s="129"/>
      <c r="B246" s="130"/>
      <c r="C246" s="188" t="s">
        <v>304</v>
      </c>
      <c r="D246" s="189"/>
      <c r="E246" s="131">
        <v>330.561</v>
      </c>
      <c r="F246" s="132"/>
      <c r="G246" s="133"/>
      <c r="M246" s="134" t="s">
        <v>304</v>
      </c>
      <c r="O246" s="122"/>
    </row>
    <row r="247" spans="1:15" ht="12.75">
      <c r="A247" s="129"/>
      <c r="B247" s="130"/>
      <c r="C247" s="188" t="s">
        <v>305</v>
      </c>
      <c r="D247" s="189"/>
      <c r="E247" s="131">
        <v>13.8338</v>
      </c>
      <c r="F247" s="132"/>
      <c r="G247" s="133"/>
      <c r="M247" s="134" t="s">
        <v>305</v>
      </c>
      <c r="O247" s="122"/>
    </row>
    <row r="248" spans="1:15" ht="12.75">
      <c r="A248" s="129"/>
      <c r="B248" s="130"/>
      <c r="C248" s="188" t="s">
        <v>306</v>
      </c>
      <c r="D248" s="189"/>
      <c r="E248" s="131">
        <v>23.751</v>
      </c>
      <c r="F248" s="132"/>
      <c r="G248" s="133"/>
      <c r="M248" s="134" t="s">
        <v>306</v>
      </c>
      <c r="O248" s="122"/>
    </row>
    <row r="249" spans="1:104" ht="22.5">
      <c r="A249" s="123">
        <v>60</v>
      </c>
      <c r="B249" s="124" t="s">
        <v>307</v>
      </c>
      <c r="C249" s="125" t="s">
        <v>308</v>
      </c>
      <c r="D249" s="126" t="s">
        <v>63</v>
      </c>
      <c r="E249" s="127">
        <v>29.4517</v>
      </c>
      <c r="F249" s="127"/>
      <c r="G249" s="128">
        <f>E249*F249</f>
        <v>0</v>
      </c>
      <c r="O249" s="122">
        <v>2</v>
      </c>
      <c r="AA249" s="97">
        <v>12</v>
      </c>
      <c r="AB249" s="97">
        <v>1</v>
      </c>
      <c r="AC249" s="97">
        <v>63</v>
      </c>
      <c r="AZ249" s="97">
        <v>2</v>
      </c>
      <c r="BA249" s="97">
        <f>IF(AZ249=1,G249,0)</f>
        <v>0</v>
      </c>
      <c r="BB249" s="97">
        <f>IF(AZ249=2,G249,0)</f>
        <v>0</v>
      </c>
      <c r="BC249" s="97">
        <f>IF(AZ249=3,G249,0)</f>
        <v>0</v>
      </c>
      <c r="BD249" s="97">
        <f>IF(AZ249=4,G249,0)</f>
        <v>0</v>
      </c>
      <c r="BE249" s="97">
        <f>IF(AZ249=5,G249,0)</f>
        <v>0</v>
      </c>
      <c r="CZ249" s="97">
        <v>0.02</v>
      </c>
    </row>
    <row r="250" spans="1:15" ht="12.75">
      <c r="A250" s="129"/>
      <c r="B250" s="130"/>
      <c r="C250" s="188" t="s">
        <v>309</v>
      </c>
      <c r="D250" s="189"/>
      <c r="E250" s="131">
        <v>26.4449</v>
      </c>
      <c r="F250" s="132"/>
      <c r="G250" s="133"/>
      <c r="M250" s="134" t="s">
        <v>309</v>
      </c>
      <c r="O250" s="122"/>
    </row>
    <row r="251" spans="1:15" ht="12.75">
      <c r="A251" s="129"/>
      <c r="B251" s="130"/>
      <c r="C251" s="188" t="s">
        <v>310</v>
      </c>
      <c r="D251" s="189"/>
      <c r="E251" s="131">
        <v>1.1067</v>
      </c>
      <c r="F251" s="132"/>
      <c r="G251" s="133"/>
      <c r="M251" s="134" t="s">
        <v>310</v>
      </c>
      <c r="O251" s="122"/>
    </row>
    <row r="252" spans="1:15" ht="12.75">
      <c r="A252" s="129"/>
      <c r="B252" s="130"/>
      <c r="C252" s="188" t="s">
        <v>311</v>
      </c>
      <c r="D252" s="189"/>
      <c r="E252" s="131">
        <v>1.9001</v>
      </c>
      <c r="F252" s="132"/>
      <c r="G252" s="133"/>
      <c r="M252" s="134" t="s">
        <v>311</v>
      </c>
      <c r="O252" s="122"/>
    </row>
    <row r="253" spans="1:104" ht="27.75" customHeight="1">
      <c r="A253" s="123">
        <v>61</v>
      </c>
      <c r="B253" s="124" t="s">
        <v>465</v>
      </c>
      <c r="C253" s="125" t="s">
        <v>466</v>
      </c>
      <c r="D253" s="126" t="s">
        <v>63</v>
      </c>
      <c r="E253" s="131">
        <f>415.02*0.08</f>
        <v>33.2016</v>
      </c>
      <c r="F253" s="127"/>
      <c r="G253" s="128">
        <f>E253*F253</f>
        <v>0</v>
      </c>
      <c r="O253" s="122">
        <v>2</v>
      </c>
      <c r="AA253" s="97">
        <v>12</v>
      </c>
      <c r="AB253" s="97">
        <v>0</v>
      </c>
      <c r="AC253" s="97">
        <v>64</v>
      </c>
      <c r="AZ253" s="97">
        <v>2</v>
      </c>
      <c r="BA253" s="97">
        <f>IF(AZ253=1,G253,0)</f>
        <v>0</v>
      </c>
      <c r="BB253" s="97">
        <f>IF(AZ253=2,G253,0)</f>
        <v>0</v>
      </c>
      <c r="BC253" s="97">
        <f>IF(AZ253=3,G253,0)</f>
        <v>0</v>
      </c>
      <c r="BD253" s="97">
        <f>IF(AZ253=4,G253,0)</f>
        <v>0</v>
      </c>
      <c r="BE253" s="97">
        <f>IF(AZ253=5,G253,0)</f>
        <v>0</v>
      </c>
      <c r="CZ253" s="97">
        <v>0.00083</v>
      </c>
    </row>
    <row r="254" spans="1:15" ht="12.75">
      <c r="A254" s="129"/>
      <c r="B254" s="130"/>
      <c r="C254" s="165" t="s">
        <v>100</v>
      </c>
      <c r="D254" s="165"/>
      <c r="E254" s="131">
        <v>0</v>
      </c>
      <c r="F254" s="132"/>
      <c r="G254" s="133"/>
      <c r="M254" s="134" t="s">
        <v>100</v>
      </c>
      <c r="O254" s="122"/>
    </row>
    <row r="255" spans="1:15" ht="12.75">
      <c r="A255" s="129"/>
      <c r="B255" s="130"/>
      <c r="C255" s="165" t="s">
        <v>470</v>
      </c>
      <c r="D255" s="165"/>
      <c r="E255" s="131">
        <v>30.42</v>
      </c>
      <c r="F255" s="132"/>
      <c r="G255" s="133"/>
      <c r="M255" s="134" t="s">
        <v>101</v>
      </c>
      <c r="O255" s="122"/>
    </row>
    <row r="256" spans="1:15" ht="12.75">
      <c r="A256" s="129"/>
      <c r="B256" s="130"/>
      <c r="C256" s="165" t="s">
        <v>471</v>
      </c>
      <c r="D256" s="165"/>
      <c r="E256" s="131">
        <v>16.275</v>
      </c>
      <c r="F256" s="132"/>
      <c r="G256" s="133"/>
      <c r="M256" s="134" t="s">
        <v>102</v>
      </c>
      <c r="O256" s="122"/>
    </row>
    <row r="257" spans="1:15" ht="12.75">
      <c r="A257" s="129"/>
      <c r="B257" s="130"/>
      <c r="C257" s="165" t="s">
        <v>472</v>
      </c>
      <c r="D257" s="165"/>
      <c r="E257" s="131">
        <v>198.8</v>
      </c>
      <c r="F257" s="132"/>
      <c r="G257" s="133"/>
      <c r="M257" s="134" t="s">
        <v>103</v>
      </c>
      <c r="O257" s="122"/>
    </row>
    <row r="258" spans="1:15" ht="12.75">
      <c r="A258" s="129"/>
      <c r="B258" s="130"/>
      <c r="C258" s="165" t="s">
        <v>473</v>
      </c>
      <c r="D258" s="165"/>
      <c r="E258" s="131">
        <v>15.26</v>
      </c>
      <c r="F258" s="132"/>
      <c r="G258" s="133"/>
      <c r="M258" s="134" t="s">
        <v>104</v>
      </c>
      <c r="O258" s="122"/>
    </row>
    <row r="259" spans="1:15" ht="12.75">
      <c r="A259" s="129"/>
      <c r="B259" s="130"/>
      <c r="C259" s="165" t="s">
        <v>474</v>
      </c>
      <c r="D259" s="165"/>
      <c r="E259" s="131">
        <v>16.04</v>
      </c>
      <c r="F259" s="132"/>
      <c r="G259" s="133"/>
      <c r="M259" s="134" t="s">
        <v>105</v>
      </c>
      <c r="O259" s="122"/>
    </row>
    <row r="260" spans="1:15" ht="12.75">
      <c r="A260" s="129"/>
      <c r="B260" s="130"/>
      <c r="C260" s="165" t="s">
        <v>475</v>
      </c>
      <c r="D260" s="165"/>
      <c r="E260" s="131">
        <v>30.71</v>
      </c>
      <c r="F260" s="132"/>
      <c r="G260" s="133"/>
      <c r="M260" s="134" t="s">
        <v>106</v>
      </c>
      <c r="O260" s="122"/>
    </row>
    <row r="261" spans="1:15" ht="12.75">
      <c r="A261" s="129"/>
      <c r="B261" s="130"/>
      <c r="C261" s="165" t="s">
        <v>470</v>
      </c>
      <c r="D261" s="165"/>
      <c r="E261" s="131">
        <v>30.42</v>
      </c>
      <c r="F261" s="132"/>
      <c r="G261" s="133"/>
      <c r="M261" s="134" t="s">
        <v>107</v>
      </c>
      <c r="O261" s="122"/>
    </row>
    <row r="262" spans="1:15" ht="12.75">
      <c r="A262" s="129"/>
      <c r="B262" s="130"/>
      <c r="C262" s="165" t="s">
        <v>476</v>
      </c>
      <c r="D262" s="165"/>
      <c r="E262" s="131">
        <v>24.21</v>
      </c>
      <c r="F262" s="132"/>
      <c r="G262" s="133"/>
      <c r="M262" s="134" t="s">
        <v>108</v>
      </c>
      <c r="O262" s="122"/>
    </row>
    <row r="263" spans="1:15" ht="12.75">
      <c r="A263" s="129"/>
      <c r="B263" s="130"/>
      <c r="C263" s="165" t="s">
        <v>477</v>
      </c>
      <c r="D263" s="165"/>
      <c r="E263" s="131">
        <v>16.67</v>
      </c>
      <c r="F263" s="132"/>
      <c r="G263" s="133"/>
      <c r="M263" s="134" t="s">
        <v>109</v>
      </c>
      <c r="O263" s="122"/>
    </row>
    <row r="264" spans="1:15" ht="12.75">
      <c r="A264" s="129"/>
      <c r="B264" s="130"/>
      <c r="C264" s="165" t="s">
        <v>478</v>
      </c>
      <c r="D264" s="165"/>
      <c r="E264" s="131">
        <v>2.33</v>
      </c>
      <c r="F264" s="132"/>
      <c r="G264" s="133"/>
      <c r="M264" s="134" t="s">
        <v>110</v>
      </c>
      <c r="O264" s="122"/>
    </row>
    <row r="265" spans="1:15" ht="12.75">
      <c r="A265" s="129"/>
      <c r="B265" s="130"/>
      <c r="C265" s="165" t="s">
        <v>479</v>
      </c>
      <c r="D265" s="165"/>
      <c r="E265" s="131">
        <v>4.5</v>
      </c>
      <c r="F265" s="132"/>
      <c r="G265" s="133"/>
      <c r="M265" s="134" t="s">
        <v>111</v>
      </c>
      <c r="O265" s="122"/>
    </row>
    <row r="266" spans="1:15" ht="12.75">
      <c r="A266" s="129"/>
      <c r="B266" s="130"/>
      <c r="C266" s="165" t="s">
        <v>480</v>
      </c>
      <c r="D266" s="165"/>
      <c r="E266" s="131">
        <v>29.38</v>
      </c>
      <c r="F266" s="132"/>
      <c r="G266" s="133"/>
      <c r="M266" s="134" t="s">
        <v>112</v>
      </c>
      <c r="O266" s="122"/>
    </row>
    <row r="267" spans="1:15" ht="12.75">
      <c r="A267" s="129"/>
      <c r="B267" s="130"/>
      <c r="C267" s="165" t="s">
        <v>490</v>
      </c>
      <c r="D267" s="165"/>
      <c r="E267" s="131">
        <f>SUM(E255:E266)</f>
        <v>415.015</v>
      </c>
      <c r="F267" s="132"/>
      <c r="G267" s="133"/>
      <c r="M267" s="134"/>
      <c r="O267" s="122"/>
    </row>
    <row r="268" spans="1:15" ht="12.75">
      <c r="A268" s="129"/>
      <c r="B268" s="130"/>
      <c r="C268" s="165" t="s">
        <v>491</v>
      </c>
      <c r="D268" s="165"/>
      <c r="E268" s="131"/>
      <c r="F268" s="132"/>
      <c r="G268" s="133"/>
      <c r="M268" s="134"/>
      <c r="O268" s="122"/>
    </row>
    <row r="269" spans="1:104" ht="25.5" customHeight="1">
      <c r="A269" s="123">
        <v>62</v>
      </c>
      <c r="B269" s="124" t="s">
        <v>465</v>
      </c>
      <c r="C269" s="125" t="s">
        <v>467</v>
      </c>
      <c r="D269" s="126" t="s">
        <v>63</v>
      </c>
      <c r="E269" s="131">
        <f>212.15*0.08</f>
        <v>16.972</v>
      </c>
      <c r="F269" s="127"/>
      <c r="G269" s="128">
        <f>E269*F269</f>
        <v>0</v>
      </c>
      <c r="O269" s="122">
        <v>2</v>
      </c>
      <c r="AA269" s="97">
        <v>12</v>
      </c>
      <c r="AB269" s="97">
        <v>0</v>
      </c>
      <c r="AC269" s="97">
        <v>66</v>
      </c>
      <c r="AZ269" s="97">
        <v>2</v>
      </c>
      <c r="BA269" s="97">
        <f>IF(AZ269=1,G269,0)</f>
        <v>0</v>
      </c>
      <c r="BB269" s="97">
        <f>IF(AZ269=2,G269,0)</f>
        <v>0</v>
      </c>
      <c r="BC269" s="97">
        <f>IF(AZ269=3,G269,0)</f>
        <v>0</v>
      </c>
      <c r="BD269" s="97">
        <f>IF(AZ269=4,G269,0)</f>
        <v>0</v>
      </c>
      <c r="BE269" s="97">
        <f>IF(AZ269=5,G269,0)</f>
        <v>0</v>
      </c>
      <c r="CZ269" s="97">
        <v>0.003</v>
      </c>
    </row>
    <row r="270" spans="1:15" ht="12.75">
      <c r="A270" s="129"/>
      <c r="B270" s="130"/>
      <c r="C270" s="165" t="s">
        <v>100</v>
      </c>
      <c r="D270" s="165"/>
      <c r="E270" s="131">
        <v>0</v>
      </c>
      <c r="F270" s="132"/>
      <c r="G270" s="133"/>
      <c r="M270" s="134" t="s">
        <v>100</v>
      </c>
      <c r="O270" s="122"/>
    </row>
    <row r="271" spans="1:15" ht="12.75">
      <c r="A271" s="129"/>
      <c r="B271" s="130"/>
      <c r="C271" s="165" t="s">
        <v>481</v>
      </c>
      <c r="D271" s="165"/>
      <c r="E271" s="131">
        <f>2*(5.2+5.85)*1</f>
        <v>22.1</v>
      </c>
      <c r="F271" s="132"/>
      <c r="G271" s="133"/>
      <c r="M271" s="134" t="s">
        <v>113</v>
      </c>
      <c r="O271" s="122"/>
    </row>
    <row r="272" spans="1:15" ht="12.75">
      <c r="A272" s="129"/>
      <c r="B272" s="130"/>
      <c r="C272" s="165" t="s">
        <v>483</v>
      </c>
      <c r="D272" s="165"/>
      <c r="E272" s="131">
        <f>2*(3.5+4.655)*1</f>
        <v>16.310000000000002</v>
      </c>
      <c r="F272" s="132"/>
      <c r="G272" s="133"/>
      <c r="M272" s="134" t="s">
        <v>114</v>
      </c>
      <c r="O272" s="122"/>
    </row>
    <row r="273" spans="1:15" ht="12.75">
      <c r="A273" s="129"/>
      <c r="B273" s="130"/>
      <c r="C273" s="165" t="s">
        <v>482</v>
      </c>
      <c r="D273" s="165"/>
      <c r="E273" s="131">
        <f>2*(5.45+2.52)*1</f>
        <v>15.940000000000001</v>
      </c>
      <c r="F273" s="132"/>
      <c r="G273" s="133"/>
      <c r="M273" s="134" t="s">
        <v>115</v>
      </c>
      <c r="O273" s="122"/>
    </row>
    <row r="274" spans="1:15" ht="12.75">
      <c r="A274" s="129"/>
      <c r="B274" s="130"/>
      <c r="C274" s="165" t="s">
        <v>484</v>
      </c>
      <c r="D274" s="165"/>
      <c r="E274" s="131">
        <f>2*(4.65+3.45)*1</f>
        <v>16.200000000000003</v>
      </c>
      <c r="F274" s="132"/>
      <c r="G274" s="133"/>
      <c r="M274" s="134" t="s">
        <v>116</v>
      </c>
      <c r="O274" s="122"/>
    </row>
    <row r="275" spans="1:15" ht="12.75">
      <c r="A275" s="129"/>
      <c r="B275" s="130"/>
      <c r="C275" s="165" t="s">
        <v>481</v>
      </c>
      <c r="D275" s="165"/>
      <c r="E275" s="131">
        <f>2*(5.2+5.85)*1</f>
        <v>22.1</v>
      </c>
      <c r="F275" s="132"/>
      <c r="G275" s="133"/>
      <c r="M275" s="134" t="s">
        <v>117</v>
      </c>
      <c r="O275" s="122"/>
    </row>
    <row r="276" spans="1:15" ht="12.75">
      <c r="A276" s="129"/>
      <c r="B276" s="130"/>
      <c r="C276" s="165" t="s">
        <v>485</v>
      </c>
      <c r="D276" s="165"/>
      <c r="E276" s="131">
        <f>2*(12+1.65)*1</f>
        <v>27.3</v>
      </c>
      <c r="F276" s="132"/>
      <c r="G276" s="133"/>
      <c r="M276" s="134" t="s">
        <v>118</v>
      </c>
      <c r="O276" s="122"/>
    </row>
    <row r="277" spans="1:15" ht="12.75">
      <c r="A277" s="129"/>
      <c r="B277" s="130"/>
      <c r="C277" s="165" t="s">
        <v>481</v>
      </c>
      <c r="D277" s="165"/>
      <c r="E277" s="131">
        <f>2*(5.2+5.85)*1</f>
        <v>22.1</v>
      </c>
      <c r="F277" s="132"/>
      <c r="G277" s="133"/>
      <c r="M277" s="134" t="s">
        <v>119</v>
      </c>
      <c r="O277" s="122"/>
    </row>
    <row r="278" spans="1:15" ht="12.75">
      <c r="A278" s="129"/>
      <c r="B278" s="130"/>
      <c r="C278" s="165" t="s">
        <v>486</v>
      </c>
      <c r="D278" s="165"/>
      <c r="E278" s="131">
        <f>2*(5.15+4.7)*1</f>
        <v>19.700000000000003</v>
      </c>
      <c r="F278" s="132"/>
      <c r="G278" s="133"/>
      <c r="M278" s="134" t="s">
        <v>120</v>
      </c>
      <c r="O278" s="122"/>
    </row>
    <row r="279" spans="1:15" ht="12.75">
      <c r="A279" s="129"/>
      <c r="B279" s="130"/>
      <c r="C279" s="165" t="s">
        <v>487</v>
      </c>
      <c r="D279" s="165"/>
      <c r="E279" s="131">
        <f>2*(1.45+3.1)*1</f>
        <v>9.1</v>
      </c>
      <c r="F279" s="132"/>
      <c r="G279" s="133"/>
      <c r="M279" s="134" t="s">
        <v>121</v>
      </c>
      <c r="O279" s="122"/>
    </row>
    <row r="280" spans="1:15" ht="12.75">
      <c r="A280" s="129"/>
      <c r="B280" s="130"/>
      <c r="C280" s="165" t="s">
        <v>488</v>
      </c>
      <c r="D280" s="165"/>
      <c r="E280" s="131">
        <f>2*(5.1+4.7)*1</f>
        <v>19.6</v>
      </c>
      <c r="F280" s="132"/>
      <c r="G280" s="133"/>
      <c r="M280" s="134" t="s">
        <v>122</v>
      </c>
      <c r="O280" s="122"/>
    </row>
    <row r="281" spans="1:15" ht="12.75">
      <c r="A281" s="129"/>
      <c r="B281" s="130"/>
      <c r="C281" s="165" t="s">
        <v>489</v>
      </c>
      <c r="D281" s="165"/>
      <c r="E281" s="131">
        <f>2*(5.65+5.2)*1</f>
        <v>21.700000000000003</v>
      </c>
      <c r="F281" s="132"/>
      <c r="G281" s="133"/>
      <c r="M281" s="134" t="s">
        <v>123</v>
      </c>
      <c r="O281" s="122"/>
    </row>
    <row r="282" spans="1:15" ht="12.75">
      <c r="A282" s="129"/>
      <c r="B282" s="130"/>
      <c r="C282" s="165" t="s">
        <v>490</v>
      </c>
      <c r="D282" s="165"/>
      <c r="E282" s="131">
        <f>SUM(E271:E281)</f>
        <v>212.14999999999998</v>
      </c>
      <c r="F282" s="132"/>
      <c r="G282" s="133"/>
      <c r="M282" s="134"/>
      <c r="O282" s="122"/>
    </row>
    <row r="283" spans="1:15" ht="12.75">
      <c r="A283" s="129"/>
      <c r="B283" s="130"/>
      <c r="C283" s="165" t="s">
        <v>492</v>
      </c>
      <c r="D283" s="165"/>
      <c r="E283" s="131"/>
      <c r="F283" s="132"/>
      <c r="G283" s="133"/>
      <c r="M283" s="134"/>
      <c r="O283" s="122"/>
    </row>
    <row r="284" spans="1:104" ht="22.5">
      <c r="A284" s="123">
        <v>63</v>
      </c>
      <c r="B284" s="124" t="s">
        <v>312</v>
      </c>
      <c r="C284" s="125" t="s">
        <v>313</v>
      </c>
      <c r="D284" s="126" t="s">
        <v>72</v>
      </c>
      <c r="E284" s="127">
        <v>8.64</v>
      </c>
      <c r="F284" s="127"/>
      <c r="G284" s="128">
        <f>E284*F284</f>
        <v>0</v>
      </c>
      <c r="O284" s="122">
        <v>2</v>
      </c>
      <c r="AA284" s="97">
        <v>12</v>
      </c>
      <c r="AB284" s="97">
        <v>0</v>
      </c>
      <c r="AC284" s="97">
        <v>68</v>
      </c>
      <c r="AZ284" s="97">
        <v>2</v>
      </c>
      <c r="BA284" s="97">
        <f>IF(AZ284=1,G284,0)</f>
        <v>0</v>
      </c>
      <c r="BB284" s="97">
        <f>IF(AZ284=2,G284,0)</f>
        <v>0</v>
      </c>
      <c r="BC284" s="97">
        <f>IF(AZ284=3,G284,0)</f>
        <v>0</v>
      </c>
      <c r="BD284" s="97">
        <f>IF(AZ284=4,G284,0)</f>
        <v>0</v>
      </c>
      <c r="BE284" s="97">
        <f>IF(AZ284=5,G284,0)</f>
        <v>0</v>
      </c>
      <c r="CZ284" s="97">
        <v>0</v>
      </c>
    </row>
    <row r="285" spans="1:15" ht="12.75">
      <c r="A285" s="129"/>
      <c r="B285" s="130"/>
      <c r="C285" s="188" t="s">
        <v>314</v>
      </c>
      <c r="D285" s="189"/>
      <c r="E285" s="131">
        <v>7.2</v>
      </c>
      <c r="F285" s="132"/>
      <c r="G285" s="133"/>
      <c r="M285" s="134" t="s">
        <v>314</v>
      </c>
      <c r="O285" s="122"/>
    </row>
    <row r="286" spans="1:15" ht="12.75">
      <c r="A286" s="129"/>
      <c r="B286" s="130"/>
      <c r="C286" s="188" t="s">
        <v>315</v>
      </c>
      <c r="D286" s="189"/>
      <c r="E286" s="131">
        <v>1.44</v>
      </c>
      <c r="F286" s="132"/>
      <c r="G286" s="133"/>
      <c r="M286" s="134" t="s">
        <v>315</v>
      </c>
      <c r="O286" s="122"/>
    </row>
    <row r="287" spans="1:104" ht="22.5">
      <c r="A287" s="123">
        <v>64</v>
      </c>
      <c r="B287" s="124" t="s">
        <v>182</v>
      </c>
      <c r="C287" s="125" t="s">
        <v>183</v>
      </c>
      <c r="D287" s="126" t="s">
        <v>184</v>
      </c>
      <c r="E287" s="127">
        <v>51.84</v>
      </c>
      <c r="F287" s="127"/>
      <c r="G287" s="128">
        <f>E287*F287</f>
        <v>0</v>
      </c>
      <c r="O287" s="122">
        <v>2</v>
      </c>
      <c r="AA287" s="97">
        <v>12</v>
      </c>
      <c r="AB287" s="97">
        <v>1</v>
      </c>
      <c r="AC287" s="97">
        <v>69</v>
      </c>
      <c r="AZ287" s="97">
        <v>2</v>
      </c>
      <c r="BA287" s="97">
        <f>IF(AZ287=1,G287,0)</f>
        <v>0</v>
      </c>
      <c r="BB287" s="97">
        <f>IF(AZ287=2,G287,0)</f>
        <v>0</v>
      </c>
      <c r="BC287" s="97">
        <f>IF(AZ287=3,G287,0)</f>
        <v>0</v>
      </c>
      <c r="BD287" s="97">
        <f>IF(AZ287=4,G287,0)</f>
        <v>0</v>
      </c>
      <c r="BE287" s="97">
        <f>IF(AZ287=5,G287,0)</f>
        <v>0</v>
      </c>
      <c r="CZ287" s="97">
        <v>0</v>
      </c>
    </row>
    <row r="288" spans="1:15" ht="12.75">
      <c r="A288" s="129"/>
      <c r="B288" s="130"/>
      <c r="C288" s="188" t="s">
        <v>316</v>
      </c>
      <c r="D288" s="189"/>
      <c r="E288" s="131">
        <v>51.84</v>
      </c>
      <c r="F288" s="132"/>
      <c r="G288" s="133"/>
      <c r="M288" s="134" t="s">
        <v>316</v>
      </c>
      <c r="O288" s="122"/>
    </row>
    <row r="289" spans="1:104" ht="12.75">
      <c r="A289" s="123">
        <v>65</v>
      </c>
      <c r="B289" s="124" t="s">
        <v>193</v>
      </c>
      <c r="C289" s="125" t="s">
        <v>194</v>
      </c>
      <c r="D289" s="126" t="s">
        <v>72</v>
      </c>
      <c r="E289" s="127">
        <v>9.936</v>
      </c>
      <c r="F289" s="127"/>
      <c r="G289" s="128">
        <f>E289*F289</f>
        <v>0</v>
      </c>
      <c r="O289" s="122">
        <v>2</v>
      </c>
      <c r="AA289" s="97">
        <v>12</v>
      </c>
      <c r="AB289" s="97">
        <v>1</v>
      </c>
      <c r="AC289" s="97">
        <v>70</v>
      </c>
      <c r="AZ289" s="97">
        <v>2</v>
      </c>
      <c r="BA289" s="97">
        <f>IF(AZ289=1,G289,0)</f>
        <v>0</v>
      </c>
      <c r="BB289" s="97">
        <f>IF(AZ289=2,G289,0)</f>
        <v>0</v>
      </c>
      <c r="BC289" s="97">
        <f>IF(AZ289=3,G289,0)</f>
        <v>0</v>
      </c>
      <c r="BD289" s="97">
        <f>IF(AZ289=4,G289,0)</f>
        <v>0</v>
      </c>
      <c r="BE289" s="97">
        <f>IF(AZ289=5,G289,0)</f>
        <v>0</v>
      </c>
      <c r="CZ289" s="97">
        <v>0.00015</v>
      </c>
    </row>
    <row r="290" spans="1:15" ht="12.75">
      <c r="A290" s="129"/>
      <c r="B290" s="130"/>
      <c r="C290" s="188" t="s">
        <v>317</v>
      </c>
      <c r="D290" s="189"/>
      <c r="E290" s="131">
        <v>9.936</v>
      </c>
      <c r="F290" s="132"/>
      <c r="G290" s="133"/>
      <c r="M290" s="134" t="s">
        <v>317</v>
      </c>
      <c r="O290" s="122"/>
    </row>
    <row r="291" spans="1:104" ht="12.75">
      <c r="A291" s="123">
        <v>66</v>
      </c>
      <c r="B291" s="124" t="s">
        <v>190</v>
      </c>
      <c r="C291" s="125" t="s">
        <v>191</v>
      </c>
      <c r="D291" s="126" t="s">
        <v>99</v>
      </c>
      <c r="E291" s="127">
        <v>9.8496</v>
      </c>
      <c r="F291" s="127"/>
      <c r="G291" s="128">
        <f>E291*F291</f>
        <v>0</v>
      </c>
      <c r="O291" s="122">
        <v>2</v>
      </c>
      <c r="AA291" s="97">
        <v>12</v>
      </c>
      <c r="AB291" s="97">
        <v>1</v>
      </c>
      <c r="AC291" s="97">
        <v>71</v>
      </c>
      <c r="AZ291" s="97">
        <v>2</v>
      </c>
      <c r="BA291" s="97">
        <f>IF(AZ291=1,G291,0)</f>
        <v>0</v>
      </c>
      <c r="BB291" s="97">
        <f>IF(AZ291=2,G291,0)</f>
        <v>0</v>
      </c>
      <c r="BC291" s="97">
        <f>IF(AZ291=3,G291,0)</f>
        <v>0</v>
      </c>
      <c r="BD291" s="97">
        <f>IF(AZ291=4,G291,0)</f>
        <v>0</v>
      </c>
      <c r="BE291" s="97">
        <f>IF(AZ291=5,G291,0)</f>
        <v>0</v>
      </c>
      <c r="CZ291" s="97">
        <v>0.0002</v>
      </c>
    </row>
    <row r="292" spans="1:15" ht="12.75">
      <c r="A292" s="129"/>
      <c r="B292" s="130"/>
      <c r="C292" s="188" t="s">
        <v>318</v>
      </c>
      <c r="D292" s="189"/>
      <c r="E292" s="131">
        <v>9.8496</v>
      </c>
      <c r="F292" s="132"/>
      <c r="G292" s="133"/>
      <c r="M292" s="134" t="s">
        <v>318</v>
      </c>
      <c r="O292" s="122"/>
    </row>
    <row r="293" spans="1:104" ht="12.75">
      <c r="A293" s="123">
        <v>67</v>
      </c>
      <c r="B293" s="124" t="s">
        <v>186</v>
      </c>
      <c r="C293" s="125" t="s">
        <v>187</v>
      </c>
      <c r="D293" s="126" t="s">
        <v>188</v>
      </c>
      <c r="E293" s="127">
        <v>63.504</v>
      </c>
      <c r="F293" s="127"/>
      <c r="G293" s="128">
        <f>E293*F293</f>
        <v>0</v>
      </c>
      <c r="O293" s="122">
        <v>2</v>
      </c>
      <c r="AA293" s="97">
        <v>12</v>
      </c>
      <c r="AB293" s="97">
        <v>1</v>
      </c>
      <c r="AC293" s="97">
        <v>72</v>
      </c>
      <c r="AZ293" s="97">
        <v>2</v>
      </c>
      <c r="BA293" s="97">
        <f>IF(AZ293=1,G293,0)</f>
        <v>0</v>
      </c>
      <c r="BB293" s="97">
        <f>IF(AZ293=2,G293,0)</f>
        <v>0</v>
      </c>
      <c r="BC293" s="97">
        <f>IF(AZ293=3,G293,0)</f>
        <v>0</v>
      </c>
      <c r="BD293" s="97">
        <f>IF(AZ293=4,G293,0)</f>
        <v>0</v>
      </c>
      <c r="BE293" s="97">
        <f>IF(AZ293=5,G293,0)</f>
        <v>0</v>
      </c>
      <c r="CZ293" s="97">
        <v>0.001</v>
      </c>
    </row>
    <row r="294" spans="1:15" ht="12.75">
      <c r="A294" s="129"/>
      <c r="B294" s="130"/>
      <c r="C294" s="188" t="s">
        <v>319</v>
      </c>
      <c r="D294" s="189"/>
      <c r="E294" s="131">
        <v>63.504</v>
      </c>
      <c r="F294" s="132"/>
      <c r="G294" s="133"/>
      <c r="M294" s="134" t="s">
        <v>319</v>
      </c>
      <c r="O294" s="122"/>
    </row>
    <row r="295" spans="1:104" ht="12.75">
      <c r="A295" s="123">
        <v>68</v>
      </c>
      <c r="B295" s="124" t="s">
        <v>320</v>
      </c>
      <c r="C295" s="125" t="s">
        <v>321</v>
      </c>
      <c r="D295" s="126" t="s">
        <v>72</v>
      </c>
      <c r="E295" s="127">
        <v>9.072</v>
      </c>
      <c r="F295" s="127"/>
      <c r="G295" s="128">
        <f>E295*F295</f>
        <v>0</v>
      </c>
      <c r="O295" s="122">
        <v>2</v>
      </c>
      <c r="AA295" s="97">
        <v>12</v>
      </c>
      <c r="AB295" s="97">
        <v>1</v>
      </c>
      <c r="AC295" s="97">
        <v>73</v>
      </c>
      <c r="AZ295" s="97">
        <v>2</v>
      </c>
      <c r="BA295" s="97">
        <f>IF(AZ295=1,G295,0)</f>
        <v>0</v>
      </c>
      <c r="BB295" s="97">
        <f>IF(AZ295=2,G295,0)</f>
        <v>0</v>
      </c>
      <c r="BC295" s="97">
        <f>IF(AZ295=3,G295,0)</f>
        <v>0</v>
      </c>
      <c r="BD295" s="97">
        <f>IF(AZ295=4,G295,0)</f>
        <v>0</v>
      </c>
      <c r="BE295" s="97">
        <f>IF(AZ295=5,G295,0)</f>
        <v>0</v>
      </c>
      <c r="CZ295" s="97">
        <v>0.0021</v>
      </c>
    </row>
    <row r="296" spans="1:15" ht="12.75">
      <c r="A296" s="129"/>
      <c r="B296" s="130"/>
      <c r="C296" s="188" t="s">
        <v>322</v>
      </c>
      <c r="D296" s="189"/>
      <c r="E296" s="131">
        <v>9.072</v>
      </c>
      <c r="F296" s="132"/>
      <c r="G296" s="133"/>
      <c r="M296" s="134" t="s">
        <v>322</v>
      </c>
      <c r="O296" s="122"/>
    </row>
    <row r="297" spans="1:104" ht="12.75">
      <c r="A297" s="123">
        <v>69</v>
      </c>
      <c r="B297" s="124" t="s">
        <v>323</v>
      </c>
      <c r="C297" s="125" t="s">
        <v>324</v>
      </c>
      <c r="D297" s="126" t="s">
        <v>239</v>
      </c>
      <c r="E297" s="127">
        <v>3.3404</v>
      </c>
      <c r="F297" s="127"/>
      <c r="G297" s="128">
        <f>E297*F297</f>
        <v>0</v>
      </c>
      <c r="O297" s="122">
        <v>2</v>
      </c>
      <c r="AA297" s="97">
        <v>12</v>
      </c>
      <c r="AB297" s="97">
        <v>0</v>
      </c>
      <c r="AC297" s="97">
        <v>74</v>
      </c>
      <c r="AZ297" s="97">
        <v>2</v>
      </c>
      <c r="BA297" s="97">
        <f>IF(AZ297=1,G297,0)</f>
        <v>0</v>
      </c>
      <c r="BB297" s="97">
        <f>IF(AZ297=2,G297,0)</f>
        <v>0</v>
      </c>
      <c r="BC297" s="97">
        <f>IF(AZ297=3,G297,0)</f>
        <v>0</v>
      </c>
      <c r="BD297" s="97">
        <f>IF(AZ297=4,G297,0)</f>
        <v>0</v>
      </c>
      <c r="BE297" s="97">
        <f>IF(AZ297=5,G297,0)</f>
        <v>0</v>
      </c>
      <c r="CZ297" s="97">
        <v>0</v>
      </c>
    </row>
    <row r="298" spans="1:57" ht="12.75">
      <c r="A298" s="135"/>
      <c r="B298" s="136" t="s">
        <v>60</v>
      </c>
      <c r="C298" s="137" t="str">
        <f>CONCATENATE(B240," ",C240)</f>
        <v>713 Izolace tepelné</v>
      </c>
      <c r="D298" s="135"/>
      <c r="E298" s="138"/>
      <c r="F298" s="138"/>
      <c r="G298" s="139">
        <f>SUM(G240:G297)</f>
        <v>0</v>
      </c>
      <c r="O298" s="122">
        <v>4</v>
      </c>
      <c r="BA298" s="140">
        <f>SUM(BA240:BA297)</f>
        <v>0</v>
      </c>
      <c r="BB298" s="140">
        <f>SUM(BB240:BB297)</f>
        <v>0</v>
      </c>
      <c r="BC298" s="140">
        <f>SUM(BC240:BC297)</f>
        <v>0</v>
      </c>
      <c r="BD298" s="140">
        <f>SUM(BD240:BD297)</f>
        <v>0</v>
      </c>
      <c r="BE298" s="140">
        <f>SUM(BE240:BE297)</f>
        <v>0</v>
      </c>
    </row>
    <row r="299" spans="1:15" ht="12.75">
      <c r="A299" s="115" t="s">
        <v>57</v>
      </c>
      <c r="B299" s="116" t="s">
        <v>325</v>
      </c>
      <c r="C299" s="117" t="s">
        <v>326</v>
      </c>
      <c r="D299" s="118"/>
      <c r="E299" s="119"/>
      <c r="F299" s="119"/>
      <c r="G299" s="120"/>
      <c r="H299" s="121"/>
      <c r="I299" s="121"/>
      <c r="O299" s="122">
        <v>1</v>
      </c>
    </row>
    <row r="300" spans="1:104" ht="12.75">
      <c r="A300" s="123">
        <v>70</v>
      </c>
      <c r="B300" s="124" t="s">
        <v>327</v>
      </c>
      <c r="C300" s="125" t="s">
        <v>328</v>
      </c>
      <c r="D300" s="126" t="s">
        <v>99</v>
      </c>
      <c r="E300" s="127">
        <v>29.85</v>
      </c>
      <c r="F300" s="127"/>
      <c r="G300" s="128">
        <f>E300*F300</f>
        <v>0</v>
      </c>
      <c r="O300" s="122">
        <v>2</v>
      </c>
      <c r="AA300" s="97">
        <v>12</v>
      </c>
      <c r="AB300" s="97">
        <v>0</v>
      </c>
      <c r="AC300" s="97">
        <v>75</v>
      </c>
      <c r="AZ300" s="97">
        <v>2</v>
      </c>
      <c r="BA300" s="97">
        <f>IF(AZ300=1,G300,0)</f>
        <v>0</v>
      </c>
      <c r="BB300" s="97">
        <f>IF(AZ300=2,G300,0)</f>
        <v>0</v>
      </c>
      <c r="BC300" s="97">
        <f>IF(AZ300=3,G300,0)</f>
        <v>0</v>
      </c>
      <c r="BD300" s="97">
        <f>IF(AZ300=4,G300,0)</f>
        <v>0</v>
      </c>
      <c r="BE300" s="97">
        <f>IF(AZ300=5,G300,0)</f>
        <v>0</v>
      </c>
      <c r="CZ300" s="97">
        <v>0</v>
      </c>
    </row>
    <row r="301" spans="1:15" ht="12.75">
      <c r="A301" s="129"/>
      <c r="B301" s="130"/>
      <c r="C301" s="188" t="s">
        <v>329</v>
      </c>
      <c r="D301" s="189"/>
      <c r="E301" s="131">
        <v>29.85</v>
      </c>
      <c r="F301" s="132"/>
      <c r="G301" s="133"/>
      <c r="M301" s="134" t="s">
        <v>329</v>
      </c>
      <c r="O301" s="122"/>
    </row>
    <row r="302" spans="1:104" ht="12.75">
      <c r="A302" s="123">
        <v>71</v>
      </c>
      <c r="B302" s="124" t="s">
        <v>330</v>
      </c>
      <c r="C302" s="125" t="s">
        <v>331</v>
      </c>
      <c r="D302" s="126" t="s">
        <v>99</v>
      </c>
      <c r="E302" s="127">
        <v>62</v>
      </c>
      <c r="F302" s="127"/>
      <c r="G302" s="128">
        <f>E302*F302</f>
        <v>0</v>
      </c>
      <c r="O302" s="122">
        <v>2</v>
      </c>
      <c r="AA302" s="97">
        <v>12</v>
      </c>
      <c r="AB302" s="97">
        <v>0</v>
      </c>
      <c r="AC302" s="97">
        <v>76</v>
      </c>
      <c r="AZ302" s="97">
        <v>2</v>
      </c>
      <c r="BA302" s="97">
        <f>IF(AZ302=1,G302,0)</f>
        <v>0</v>
      </c>
      <c r="BB302" s="97">
        <f>IF(AZ302=2,G302,0)</f>
        <v>0</v>
      </c>
      <c r="BC302" s="97">
        <f>IF(AZ302=3,G302,0)</f>
        <v>0</v>
      </c>
      <c r="BD302" s="97">
        <f>IF(AZ302=4,G302,0)</f>
        <v>0</v>
      </c>
      <c r="BE302" s="97">
        <f>IF(AZ302=5,G302,0)</f>
        <v>0</v>
      </c>
      <c r="CZ302" s="97">
        <v>0</v>
      </c>
    </row>
    <row r="303" spans="1:15" ht="12.75">
      <c r="A303" s="129"/>
      <c r="B303" s="130"/>
      <c r="C303" s="188" t="s">
        <v>332</v>
      </c>
      <c r="D303" s="189"/>
      <c r="E303" s="131">
        <v>9.95</v>
      </c>
      <c r="F303" s="132"/>
      <c r="G303" s="133"/>
      <c r="M303" s="134" t="s">
        <v>332</v>
      </c>
      <c r="O303" s="122"/>
    </row>
    <row r="304" spans="1:15" ht="12.75">
      <c r="A304" s="129"/>
      <c r="B304" s="130"/>
      <c r="C304" s="188" t="s">
        <v>333</v>
      </c>
      <c r="D304" s="189"/>
      <c r="E304" s="131">
        <v>52.05</v>
      </c>
      <c r="F304" s="132"/>
      <c r="G304" s="133"/>
      <c r="M304" s="134" t="s">
        <v>333</v>
      </c>
      <c r="O304" s="122"/>
    </row>
    <row r="305" spans="1:104" ht="12.75">
      <c r="A305" s="123">
        <v>72</v>
      </c>
      <c r="B305" s="124" t="s">
        <v>334</v>
      </c>
      <c r="C305" s="125" t="s">
        <v>335</v>
      </c>
      <c r="D305" s="126" t="s">
        <v>99</v>
      </c>
      <c r="E305" s="127">
        <v>29.85</v>
      </c>
      <c r="F305" s="127"/>
      <c r="G305" s="128">
        <f>E305*F305</f>
        <v>0</v>
      </c>
      <c r="O305" s="122">
        <v>2</v>
      </c>
      <c r="AA305" s="97">
        <v>12</v>
      </c>
      <c r="AB305" s="97">
        <v>0</v>
      </c>
      <c r="AC305" s="97">
        <v>77</v>
      </c>
      <c r="AZ305" s="97">
        <v>2</v>
      </c>
      <c r="BA305" s="97">
        <f>IF(AZ305=1,G305,0)</f>
        <v>0</v>
      </c>
      <c r="BB305" s="97">
        <f>IF(AZ305=2,G305,0)</f>
        <v>0</v>
      </c>
      <c r="BC305" s="97">
        <f>IF(AZ305=3,G305,0)</f>
        <v>0</v>
      </c>
      <c r="BD305" s="97">
        <f>IF(AZ305=4,G305,0)</f>
        <v>0</v>
      </c>
      <c r="BE305" s="97">
        <f>IF(AZ305=5,G305,0)</f>
        <v>0</v>
      </c>
      <c r="CZ305" s="97">
        <v>0</v>
      </c>
    </row>
    <row r="306" spans="1:15" ht="12.75">
      <c r="A306" s="129"/>
      <c r="B306" s="130"/>
      <c r="C306" s="188" t="s">
        <v>329</v>
      </c>
      <c r="D306" s="189"/>
      <c r="E306" s="131">
        <v>29.85</v>
      </c>
      <c r="F306" s="132"/>
      <c r="G306" s="133"/>
      <c r="M306" s="134" t="s">
        <v>329</v>
      </c>
      <c r="O306" s="122"/>
    </row>
    <row r="307" spans="1:104" ht="12.75">
      <c r="A307" s="123">
        <v>73</v>
      </c>
      <c r="B307" s="124" t="s">
        <v>336</v>
      </c>
      <c r="C307" s="125" t="s">
        <v>337</v>
      </c>
      <c r="D307" s="126" t="s">
        <v>99</v>
      </c>
      <c r="E307" s="127">
        <v>91.14</v>
      </c>
      <c r="F307" s="127"/>
      <c r="G307" s="128">
        <f>E307*F307</f>
        <v>0</v>
      </c>
      <c r="O307" s="122">
        <v>2</v>
      </c>
      <c r="AA307" s="97">
        <v>12</v>
      </c>
      <c r="AB307" s="97">
        <v>0</v>
      </c>
      <c r="AC307" s="97">
        <v>78</v>
      </c>
      <c r="AZ307" s="97">
        <v>2</v>
      </c>
      <c r="BA307" s="97">
        <f>IF(AZ307=1,G307,0)</f>
        <v>0</v>
      </c>
      <c r="BB307" s="97">
        <f>IF(AZ307=2,G307,0)</f>
        <v>0</v>
      </c>
      <c r="BC307" s="97">
        <f>IF(AZ307=3,G307,0)</f>
        <v>0</v>
      </c>
      <c r="BD307" s="97">
        <f>IF(AZ307=4,G307,0)</f>
        <v>0</v>
      </c>
      <c r="BE307" s="97">
        <f>IF(AZ307=5,G307,0)</f>
        <v>0</v>
      </c>
      <c r="CZ307" s="97">
        <v>0</v>
      </c>
    </row>
    <row r="308" spans="1:15" ht="12.75">
      <c r="A308" s="129"/>
      <c r="B308" s="130"/>
      <c r="C308" s="188" t="s">
        <v>229</v>
      </c>
      <c r="D308" s="189"/>
      <c r="E308" s="131">
        <v>58.14</v>
      </c>
      <c r="F308" s="132"/>
      <c r="G308" s="133"/>
      <c r="M308" s="134" t="s">
        <v>229</v>
      </c>
      <c r="O308" s="122"/>
    </row>
    <row r="309" spans="1:15" ht="12.75">
      <c r="A309" s="129"/>
      <c r="B309" s="130"/>
      <c r="C309" s="188" t="s">
        <v>230</v>
      </c>
      <c r="D309" s="189"/>
      <c r="E309" s="131">
        <v>1.92</v>
      </c>
      <c r="F309" s="132"/>
      <c r="G309" s="133"/>
      <c r="M309" s="134" t="s">
        <v>230</v>
      </c>
      <c r="O309" s="122"/>
    </row>
    <row r="310" spans="1:15" ht="12.75">
      <c r="A310" s="129"/>
      <c r="B310" s="130"/>
      <c r="C310" s="188" t="s">
        <v>231</v>
      </c>
      <c r="D310" s="189"/>
      <c r="E310" s="131">
        <v>0.84</v>
      </c>
      <c r="F310" s="132"/>
      <c r="G310" s="133"/>
      <c r="M310" s="134" t="s">
        <v>231</v>
      </c>
      <c r="O310" s="122"/>
    </row>
    <row r="311" spans="1:15" ht="12.75">
      <c r="A311" s="129"/>
      <c r="B311" s="130"/>
      <c r="C311" s="188" t="s">
        <v>338</v>
      </c>
      <c r="D311" s="189"/>
      <c r="E311" s="131">
        <v>3.48</v>
      </c>
      <c r="F311" s="132"/>
      <c r="G311" s="133"/>
      <c r="M311" s="134" t="s">
        <v>338</v>
      </c>
      <c r="O311" s="122"/>
    </row>
    <row r="312" spans="1:15" ht="12.75">
      <c r="A312" s="129"/>
      <c r="B312" s="130"/>
      <c r="C312" s="188" t="s">
        <v>80</v>
      </c>
      <c r="D312" s="189"/>
      <c r="E312" s="131">
        <v>64.38</v>
      </c>
      <c r="F312" s="132"/>
      <c r="G312" s="133"/>
      <c r="M312" s="134" t="s">
        <v>80</v>
      </c>
      <c r="O312" s="122"/>
    </row>
    <row r="313" spans="1:15" ht="12.75">
      <c r="A313" s="129"/>
      <c r="B313" s="130"/>
      <c r="C313" s="188" t="s">
        <v>339</v>
      </c>
      <c r="D313" s="189"/>
      <c r="E313" s="131">
        <v>21.66</v>
      </c>
      <c r="F313" s="132"/>
      <c r="G313" s="133"/>
      <c r="M313" s="134" t="s">
        <v>339</v>
      </c>
      <c r="O313" s="122"/>
    </row>
    <row r="314" spans="1:15" ht="12.75">
      <c r="A314" s="129"/>
      <c r="B314" s="130"/>
      <c r="C314" s="188" t="s">
        <v>230</v>
      </c>
      <c r="D314" s="189"/>
      <c r="E314" s="131">
        <v>1.92</v>
      </c>
      <c r="F314" s="132"/>
      <c r="G314" s="133"/>
      <c r="M314" s="134" t="s">
        <v>230</v>
      </c>
      <c r="O314" s="122"/>
    </row>
    <row r="315" spans="1:15" ht="12.75">
      <c r="A315" s="129"/>
      <c r="B315" s="130"/>
      <c r="C315" s="188" t="s">
        <v>231</v>
      </c>
      <c r="D315" s="189"/>
      <c r="E315" s="131">
        <v>0.84</v>
      </c>
      <c r="F315" s="132"/>
      <c r="G315" s="133"/>
      <c r="M315" s="134" t="s">
        <v>231</v>
      </c>
      <c r="O315" s="122"/>
    </row>
    <row r="316" spans="1:15" ht="12.75">
      <c r="A316" s="129"/>
      <c r="B316" s="130"/>
      <c r="C316" s="188" t="s">
        <v>340</v>
      </c>
      <c r="D316" s="189"/>
      <c r="E316" s="131">
        <v>2.34</v>
      </c>
      <c r="F316" s="132"/>
      <c r="G316" s="133"/>
      <c r="M316" s="134" t="s">
        <v>340</v>
      </c>
      <c r="O316" s="122"/>
    </row>
    <row r="317" spans="1:15" ht="12.75">
      <c r="A317" s="129"/>
      <c r="B317" s="130"/>
      <c r="C317" s="188" t="s">
        <v>80</v>
      </c>
      <c r="D317" s="189"/>
      <c r="E317" s="131">
        <v>26.76</v>
      </c>
      <c r="F317" s="132"/>
      <c r="G317" s="133"/>
      <c r="M317" s="134" t="s">
        <v>80</v>
      </c>
      <c r="O317" s="122"/>
    </row>
    <row r="318" spans="1:104" ht="12.75">
      <c r="A318" s="123">
        <v>74</v>
      </c>
      <c r="B318" s="124" t="s">
        <v>341</v>
      </c>
      <c r="C318" s="125" t="s">
        <v>342</v>
      </c>
      <c r="D318" s="126" t="s">
        <v>99</v>
      </c>
      <c r="E318" s="127">
        <v>62</v>
      </c>
      <c r="F318" s="127"/>
      <c r="G318" s="128">
        <f>E318*F318</f>
        <v>0</v>
      </c>
      <c r="O318" s="122">
        <v>2</v>
      </c>
      <c r="AA318" s="97">
        <v>12</v>
      </c>
      <c r="AB318" s="97">
        <v>0</v>
      </c>
      <c r="AC318" s="97">
        <v>79</v>
      </c>
      <c r="AZ318" s="97">
        <v>2</v>
      </c>
      <c r="BA318" s="97">
        <f>IF(AZ318=1,G318,0)</f>
        <v>0</v>
      </c>
      <c r="BB318" s="97">
        <f>IF(AZ318=2,G318,0)</f>
        <v>0</v>
      </c>
      <c r="BC318" s="97">
        <f>IF(AZ318=3,G318,0)</f>
        <v>0</v>
      </c>
      <c r="BD318" s="97">
        <f>IF(AZ318=4,G318,0)</f>
        <v>0</v>
      </c>
      <c r="BE318" s="97">
        <f>IF(AZ318=5,G318,0)</f>
        <v>0</v>
      </c>
      <c r="CZ318" s="97">
        <v>0</v>
      </c>
    </row>
    <row r="319" spans="1:15" ht="12.75">
      <c r="A319" s="129"/>
      <c r="B319" s="130"/>
      <c r="C319" s="188" t="s">
        <v>332</v>
      </c>
      <c r="D319" s="189"/>
      <c r="E319" s="131">
        <v>9.95</v>
      </c>
      <c r="F319" s="132"/>
      <c r="G319" s="133"/>
      <c r="M319" s="134" t="s">
        <v>332</v>
      </c>
      <c r="O319" s="122"/>
    </row>
    <row r="320" spans="1:15" ht="12.75">
      <c r="A320" s="129"/>
      <c r="B320" s="130"/>
      <c r="C320" s="188" t="s">
        <v>333</v>
      </c>
      <c r="D320" s="189"/>
      <c r="E320" s="131">
        <v>52.05</v>
      </c>
      <c r="F320" s="132"/>
      <c r="G320" s="133"/>
      <c r="M320" s="134" t="s">
        <v>333</v>
      </c>
      <c r="O320" s="122"/>
    </row>
    <row r="321" spans="1:104" ht="12.75">
      <c r="A321" s="123">
        <v>75</v>
      </c>
      <c r="B321" s="124" t="s">
        <v>343</v>
      </c>
      <c r="C321" s="125" t="s">
        <v>344</v>
      </c>
      <c r="D321" s="126" t="s">
        <v>99</v>
      </c>
      <c r="E321" s="127">
        <v>39.86</v>
      </c>
      <c r="F321" s="127"/>
      <c r="G321" s="128">
        <f>E321*F321</f>
        <v>0</v>
      </c>
      <c r="O321" s="122">
        <v>2</v>
      </c>
      <c r="AA321" s="97">
        <v>12</v>
      </c>
      <c r="AB321" s="97">
        <v>0</v>
      </c>
      <c r="AC321" s="97">
        <v>80</v>
      </c>
      <c r="AZ321" s="97">
        <v>2</v>
      </c>
      <c r="BA321" s="97">
        <f>IF(AZ321=1,G321,0)</f>
        <v>0</v>
      </c>
      <c r="BB321" s="97">
        <f>IF(AZ321=2,G321,0)</f>
        <v>0</v>
      </c>
      <c r="BC321" s="97">
        <f>IF(AZ321=3,G321,0)</f>
        <v>0</v>
      </c>
      <c r="BD321" s="97">
        <f>IF(AZ321=4,G321,0)</f>
        <v>0</v>
      </c>
      <c r="BE321" s="97">
        <f>IF(AZ321=5,G321,0)</f>
        <v>0</v>
      </c>
      <c r="CZ321" s="97">
        <v>0</v>
      </c>
    </row>
    <row r="322" spans="1:15" ht="12.75">
      <c r="A322" s="129"/>
      <c r="B322" s="130"/>
      <c r="C322" s="188" t="s">
        <v>345</v>
      </c>
      <c r="D322" s="189"/>
      <c r="E322" s="131">
        <v>39.86</v>
      </c>
      <c r="F322" s="132"/>
      <c r="G322" s="133"/>
      <c r="M322" s="134" t="s">
        <v>345</v>
      </c>
      <c r="O322" s="122"/>
    </row>
    <row r="323" spans="1:104" ht="22.5">
      <c r="A323" s="123">
        <v>76</v>
      </c>
      <c r="B323" s="124" t="s">
        <v>346</v>
      </c>
      <c r="C323" s="125" t="s">
        <v>347</v>
      </c>
      <c r="D323" s="126" t="s">
        <v>99</v>
      </c>
      <c r="E323" s="127">
        <v>29.85</v>
      </c>
      <c r="F323" s="127"/>
      <c r="G323" s="128">
        <f>E323*F323</f>
        <v>0</v>
      </c>
      <c r="O323" s="122">
        <v>2</v>
      </c>
      <c r="AA323" s="97">
        <v>12</v>
      </c>
      <c r="AB323" s="97">
        <v>0</v>
      </c>
      <c r="AC323" s="97">
        <v>81</v>
      </c>
      <c r="AZ323" s="97">
        <v>2</v>
      </c>
      <c r="BA323" s="97">
        <f>IF(AZ323=1,G323,0)</f>
        <v>0</v>
      </c>
      <c r="BB323" s="97">
        <f>IF(AZ323=2,G323,0)</f>
        <v>0</v>
      </c>
      <c r="BC323" s="97">
        <f>IF(AZ323=3,G323,0)</f>
        <v>0</v>
      </c>
      <c r="BD323" s="97">
        <f>IF(AZ323=4,G323,0)</f>
        <v>0</v>
      </c>
      <c r="BE323" s="97">
        <f>IF(AZ323=5,G323,0)</f>
        <v>0</v>
      </c>
      <c r="CZ323" s="97">
        <v>0.00525</v>
      </c>
    </row>
    <row r="324" spans="1:15" ht="12.75">
      <c r="A324" s="129"/>
      <c r="B324" s="130"/>
      <c r="C324" s="188" t="s">
        <v>329</v>
      </c>
      <c r="D324" s="189"/>
      <c r="E324" s="131">
        <v>29.85</v>
      </c>
      <c r="F324" s="132"/>
      <c r="G324" s="133"/>
      <c r="M324" s="134" t="s">
        <v>329</v>
      </c>
      <c r="O324" s="122"/>
    </row>
    <row r="325" spans="1:104" ht="22.5">
      <c r="A325" s="123">
        <v>77</v>
      </c>
      <c r="B325" s="124" t="s">
        <v>348</v>
      </c>
      <c r="C325" s="125" t="s">
        <v>349</v>
      </c>
      <c r="D325" s="126" t="s">
        <v>99</v>
      </c>
      <c r="E325" s="127">
        <v>62</v>
      </c>
      <c r="F325" s="127"/>
      <c r="G325" s="128">
        <f>E325*F325</f>
        <v>0</v>
      </c>
      <c r="O325" s="122">
        <v>2</v>
      </c>
      <c r="AA325" s="97">
        <v>12</v>
      </c>
      <c r="AB325" s="97">
        <v>0</v>
      </c>
      <c r="AC325" s="97">
        <v>82</v>
      </c>
      <c r="AZ325" s="97">
        <v>2</v>
      </c>
      <c r="BA325" s="97">
        <f>IF(AZ325=1,G325,0)</f>
        <v>0</v>
      </c>
      <c r="BB325" s="97">
        <f>IF(AZ325=2,G325,0)</f>
        <v>0</v>
      </c>
      <c r="BC325" s="97">
        <f>IF(AZ325=3,G325,0)</f>
        <v>0</v>
      </c>
      <c r="BD325" s="97">
        <f>IF(AZ325=4,G325,0)</f>
        <v>0</v>
      </c>
      <c r="BE325" s="97">
        <f>IF(AZ325=5,G325,0)</f>
        <v>0</v>
      </c>
      <c r="CZ325" s="97">
        <v>0.00367</v>
      </c>
    </row>
    <row r="326" spans="1:15" ht="12.75">
      <c r="A326" s="129"/>
      <c r="B326" s="130"/>
      <c r="C326" s="188" t="s">
        <v>332</v>
      </c>
      <c r="D326" s="189"/>
      <c r="E326" s="131">
        <v>9.95</v>
      </c>
      <c r="F326" s="132"/>
      <c r="G326" s="133"/>
      <c r="M326" s="134" t="s">
        <v>332</v>
      </c>
      <c r="O326" s="122"/>
    </row>
    <row r="327" spans="1:15" ht="12.75">
      <c r="A327" s="129"/>
      <c r="B327" s="130"/>
      <c r="C327" s="188" t="s">
        <v>333</v>
      </c>
      <c r="D327" s="189"/>
      <c r="E327" s="131">
        <v>52.05</v>
      </c>
      <c r="F327" s="132"/>
      <c r="G327" s="133"/>
      <c r="M327" s="134" t="s">
        <v>333</v>
      </c>
      <c r="O327" s="122"/>
    </row>
    <row r="328" spans="1:104" ht="22.5">
      <c r="A328" s="123">
        <v>78</v>
      </c>
      <c r="B328" s="124" t="s">
        <v>350</v>
      </c>
      <c r="C328" s="125" t="s">
        <v>351</v>
      </c>
      <c r="D328" s="126" t="s">
        <v>99</v>
      </c>
      <c r="E328" s="127">
        <v>29.85</v>
      </c>
      <c r="F328" s="127"/>
      <c r="G328" s="128">
        <f>E328*F328</f>
        <v>0</v>
      </c>
      <c r="O328" s="122">
        <v>2</v>
      </c>
      <c r="AA328" s="97">
        <v>12</v>
      </c>
      <c r="AB328" s="97">
        <v>0</v>
      </c>
      <c r="AC328" s="97">
        <v>83</v>
      </c>
      <c r="AZ328" s="97">
        <v>2</v>
      </c>
      <c r="BA328" s="97">
        <f>IF(AZ328=1,G328,0)</f>
        <v>0</v>
      </c>
      <c r="BB328" s="97">
        <f>IF(AZ328=2,G328,0)</f>
        <v>0</v>
      </c>
      <c r="BC328" s="97">
        <f>IF(AZ328=3,G328,0)</f>
        <v>0</v>
      </c>
      <c r="BD328" s="97">
        <f>IF(AZ328=4,G328,0)</f>
        <v>0</v>
      </c>
      <c r="BE328" s="97">
        <f>IF(AZ328=5,G328,0)</f>
        <v>0</v>
      </c>
      <c r="CZ328" s="97">
        <v>0.00261</v>
      </c>
    </row>
    <row r="329" spans="1:15" ht="12.75">
      <c r="A329" s="129"/>
      <c r="B329" s="130"/>
      <c r="C329" s="188" t="s">
        <v>329</v>
      </c>
      <c r="D329" s="189"/>
      <c r="E329" s="131">
        <v>29.85</v>
      </c>
      <c r="F329" s="132"/>
      <c r="G329" s="133"/>
      <c r="M329" s="134" t="s">
        <v>329</v>
      </c>
      <c r="O329" s="122"/>
    </row>
    <row r="330" spans="1:104" ht="22.5">
      <c r="A330" s="123">
        <v>79</v>
      </c>
      <c r="B330" s="124" t="s">
        <v>352</v>
      </c>
      <c r="C330" s="125" t="s">
        <v>353</v>
      </c>
      <c r="D330" s="126" t="s">
        <v>184</v>
      </c>
      <c r="E330" s="127">
        <v>4</v>
      </c>
      <c r="F330" s="127"/>
      <c r="G330" s="128">
        <f>E330*F330</f>
        <v>0</v>
      </c>
      <c r="O330" s="122">
        <v>2</v>
      </c>
      <c r="AA330" s="97">
        <v>12</v>
      </c>
      <c r="AB330" s="97">
        <v>0</v>
      </c>
      <c r="AC330" s="97">
        <v>84</v>
      </c>
      <c r="AZ330" s="97">
        <v>2</v>
      </c>
      <c r="BA330" s="97">
        <f>IF(AZ330=1,G330,0)</f>
        <v>0</v>
      </c>
      <c r="BB330" s="97">
        <f>IF(AZ330=2,G330,0)</f>
        <v>0</v>
      </c>
      <c r="BC330" s="97">
        <f>IF(AZ330=3,G330,0)</f>
        <v>0</v>
      </c>
      <c r="BD330" s="97">
        <f>IF(AZ330=4,G330,0)</f>
        <v>0</v>
      </c>
      <c r="BE330" s="97">
        <f>IF(AZ330=5,G330,0)</f>
        <v>0</v>
      </c>
      <c r="CZ330" s="97">
        <v>0.00064</v>
      </c>
    </row>
    <row r="331" spans="1:104" ht="12.75">
      <c r="A331" s="123">
        <v>80</v>
      </c>
      <c r="B331" s="124" t="s">
        <v>354</v>
      </c>
      <c r="C331" s="125" t="s">
        <v>355</v>
      </c>
      <c r="D331" s="126" t="s">
        <v>184</v>
      </c>
      <c r="E331" s="127">
        <v>8</v>
      </c>
      <c r="F331" s="127"/>
      <c r="G331" s="128">
        <f>E331*F331</f>
        <v>0</v>
      </c>
      <c r="O331" s="122">
        <v>2</v>
      </c>
      <c r="AA331" s="97">
        <v>12</v>
      </c>
      <c r="AB331" s="97">
        <v>0</v>
      </c>
      <c r="AC331" s="97">
        <v>85</v>
      </c>
      <c r="AZ331" s="97">
        <v>2</v>
      </c>
      <c r="BA331" s="97">
        <f>IF(AZ331=1,G331,0)</f>
        <v>0</v>
      </c>
      <c r="BB331" s="97">
        <f>IF(AZ331=2,G331,0)</f>
        <v>0</v>
      </c>
      <c r="BC331" s="97">
        <f>IF(AZ331=3,G331,0)</f>
        <v>0</v>
      </c>
      <c r="BD331" s="97">
        <f>IF(AZ331=4,G331,0)</f>
        <v>0</v>
      </c>
      <c r="BE331" s="97">
        <f>IF(AZ331=5,G331,0)</f>
        <v>0</v>
      </c>
      <c r="CZ331" s="97">
        <v>0.00666</v>
      </c>
    </row>
    <row r="332" spans="1:104" ht="22.5">
      <c r="A332" s="123">
        <v>81</v>
      </c>
      <c r="B332" s="124" t="s">
        <v>356</v>
      </c>
      <c r="C332" s="125" t="s">
        <v>357</v>
      </c>
      <c r="D332" s="126" t="s">
        <v>99</v>
      </c>
      <c r="E332" s="127">
        <v>91.14</v>
      </c>
      <c r="F332" s="127"/>
      <c r="G332" s="128">
        <f>E332*F332</f>
        <v>0</v>
      </c>
      <c r="O332" s="122">
        <v>2</v>
      </c>
      <c r="AA332" s="97">
        <v>12</v>
      </c>
      <c r="AB332" s="97">
        <v>0</v>
      </c>
      <c r="AC332" s="97">
        <v>86</v>
      </c>
      <c r="AZ332" s="97">
        <v>2</v>
      </c>
      <c r="BA332" s="97">
        <f>IF(AZ332=1,G332,0)</f>
        <v>0</v>
      </c>
      <c r="BB332" s="97">
        <f>IF(AZ332=2,G332,0)</f>
        <v>0</v>
      </c>
      <c r="BC332" s="97">
        <f>IF(AZ332=3,G332,0)</f>
        <v>0</v>
      </c>
      <c r="BD332" s="97">
        <f>IF(AZ332=4,G332,0)</f>
        <v>0</v>
      </c>
      <c r="BE332" s="97">
        <f>IF(AZ332=5,G332,0)</f>
        <v>0</v>
      </c>
      <c r="CZ332" s="97">
        <v>0.00254</v>
      </c>
    </row>
    <row r="333" spans="1:15" ht="12.75">
      <c r="A333" s="129"/>
      <c r="B333" s="130"/>
      <c r="C333" s="188" t="s">
        <v>229</v>
      </c>
      <c r="D333" s="189"/>
      <c r="E333" s="131">
        <v>58.14</v>
      </c>
      <c r="F333" s="132"/>
      <c r="G333" s="133"/>
      <c r="M333" s="134" t="s">
        <v>229</v>
      </c>
      <c r="O333" s="122"/>
    </row>
    <row r="334" spans="1:15" ht="12.75">
      <c r="A334" s="129"/>
      <c r="B334" s="130"/>
      <c r="C334" s="188" t="s">
        <v>230</v>
      </c>
      <c r="D334" s="189"/>
      <c r="E334" s="131">
        <v>1.92</v>
      </c>
      <c r="F334" s="132"/>
      <c r="G334" s="133"/>
      <c r="M334" s="134" t="s">
        <v>230</v>
      </c>
      <c r="O334" s="122"/>
    </row>
    <row r="335" spans="1:15" ht="12.75">
      <c r="A335" s="129"/>
      <c r="B335" s="130"/>
      <c r="C335" s="188" t="s">
        <v>338</v>
      </c>
      <c r="D335" s="189"/>
      <c r="E335" s="131">
        <v>3.48</v>
      </c>
      <c r="F335" s="132"/>
      <c r="G335" s="133"/>
      <c r="M335" s="134" t="s">
        <v>338</v>
      </c>
      <c r="O335" s="122"/>
    </row>
    <row r="336" spans="1:15" ht="12.75">
      <c r="A336" s="129"/>
      <c r="B336" s="130"/>
      <c r="C336" s="188" t="s">
        <v>231</v>
      </c>
      <c r="D336" s="189"/>
      <c r="E336" s="131">
        <v>0.84</v>
      </c>
      <c r="F336" s="132"/>
      <c r="G336" s="133"/>
      <c r="M336" s="134" t="s">
        <v>231</v>
      </c>
      <c r="O336" s="122"/>
    </row>
    <row r="337" spans="1:15" ht="12.75">
      <c r="A337" s="129"/>
      <c r="B337" s="130"/>
      <c r="C337" s="188" t="s">
        <v>80</v>
      </c>
      <c r="D337" s="189"/>
      <c r="E337" s="131">
        <v>64.38</v>
      </c>
      <c r="F337" s="132"/>
      <c r="G337" s="133"/>
      <c r="M337" s="134" t="s">
        <v>80</v>
      </c>
      <c r="O337" s="122"/>
    </row>
    <row r="338" spans="1:15" ht="12.75">
      <c r="A338" s="129"/>
      <c r="B338" s="130"/>
      <c r="C338" s="188" t="s">
        <v>339</v>
      </c>
      <c r="D338" s="189"/>
      <c r="E338" s="131">
        <v>21.66</v>
      </c>
      <c r="F338" s="132"/>
      <c r="G338" s="133"/>
      <c r="M338" s="134" t="s">
        <v>339</v>
      </c>
      <c r="O338" s="122"/>
    </row>
    <row r="339" spans="1:15" ht="12.75">
      <c r="A339" s="129"/>
      <c r="B339" s="130"/>
      <c r="C339" s="188" t="s">
        <v>230</v>
      </c>
      <c r="D339" s="189"/>
      <c r="E339" s="131">
        <v>1.92</v>
      </c>
      <c r="F339" s="132"/>
      <c r="G339" s="133"/>
      <c r="M339" s="134" t="s">
        <v>230</v>
      </c>
      <c r="O339" s="122"/>
    </row>
    <row r="340" spans="1:15" ht="12.75">
      <c r="A340" s="129"/>
      <c r="B340" s="130"/>
      <c r="C340" s="188" t="s">
        <v>231</v>
      </c>
      <c r="D340" s="189"/>
      <c r="E340" s="131">
        <v>0.84</v>
      </c>
      <c r="F340" s="132"/>
      <c r="G340" s="133"/>
      <c r="M340" s="134" t="s">
        <v>231</v>
      </c>
      <c r="O340" s="122"/>
    </row>
    <row r="341" spans="1:15" ht="12.75">
      <c r="A341" s="129"/>
      <c r="B341" s="130"/>
      <c r="C341" s="188" t="s">
        <v>340</v>
      </c>
      <c r="D341" s="189"/>
      <c r="E341" s="131">
        <v>2.34</v>
      </c>
      <c r="F341" s="132"/>
      <c r="G341" s="133"/>
      <c r="M341" s="134" t="s">
        <v>340</v>
      </c>
      <c r="O341" s="122"/>
    </row>
    <row r="342" spans="1:15" ht="12.75">
      <c r="A342" s="129"/>
      <c r="B342" s="130"/>
      <c r="C342" s="188" t="s">
        <v>80</v>
      </c>
      <c r="D342" s="189"/>
      <c r="E342" s="131">
        <v>26.76</v>
      </c>
      <c r="F342" s="132"/>
      <c r="G342" s="133"/>
      <c r="M342" s="134" t="s">
        <v>80</v>
      </c>
      <c r="O342" s="122"/>
    </row>
    <row r="343" spans="1:104" ht="22.5">
      <c r="A343" s="123">
        <v>82</v>
      </c>
      <c r="B343" s="124" t="s">
        <v>358</v>
      </c>
      <c r="C343" s="125" t="s">
        <v>359</v>
      </c>
      <c r="D343" s="126" t="s">
        <v>99</v>
      </c>
      <c r="E343" s="127">
        <v>62</v>
      </c>
      <c r="F343" s="127"/>
      <c r="G343" s="128">
        <f>E343*F343</f>
        <v>0</v>
      </c>
      <c r="O343" s="122">
        <v>2</v>
      </c>
      <c r="AA343" s="97">
        <v>12</v>
      </c>
      <c r="AB343" s="97">
        <v>0</v>
      </c>
      <c r="AC343" s="97">
        <v>87</v>
      </c>
      <c r="AZ343" s="97">
        <v>2</v>
      </c>
      <c r="BA343" s="97">
        <f>IF(AZ343=1,G343,0)</f>
        <v>0</v>
      </c>
      <c r="BB343" s="97">
        <f>IF(AZ343=2,G343,0)</f>
        <v>0</v>
      </c>
      <c r="BC343" s="97">
        <f>IF(AZ343=3,G343,0)</f>
        <v>0</v>
      </c>
      <c r="BD343" s="97">
        <f>IF(AZ343=4,G343,0)</f>
        <v>0</v>
      </c>
      <c r="BE343" s="97">
        <f>IF(AZ343=5,G343,0)</f>
        <v>0</v>
      </c>
      <c r="CZ343" s="97">
        <v>0.00828</v>
      </c>
    </row>
    <row r="344" spans="1:15" ht="12.75">
      <c r="A344" s="129"/>
      <c r="B344" s="130"/>
      <c r="C344" s="188" t="s">
        <v>332</v>
      </c>
      <c r="D344" s="189"/>
      <c r="E344" s="131">
        <v>9.95</v>
      </c>
      <c r="F344" s="132"/>
      <c r="G344" s="133"/>
      <c r="M344" s="134" t="s">
        <v>332</v>
      </c>
      <c r="O344" s="122"/>
    </row>
    <row r="345" spans="1:15" ht="12.75">
      <c r="A345" s="129"/>
      <c r="B345" s="130"/>
      <c r="C345" s="188" t="s">
        <v>333</v>
      </c>
      <c r="D345" s="189"/>
      <c r="E345" s="131">
        <v>52.05</v>
      </c>
      <c r="F345" s="132"/>
      <c r="G345" s="133"/>
      <c r="M345" s="134" t="s">
        <v>333</v>
      </c>
      <c r="O345" s="122"/>
    </row>
    <row r="346" spans="1:104" ht="12.75">
      <c r="A346" s="123">
        <v>83</v>
      </c>
      <c r="B346" s="124" t="s">
        <v>360</v>
      </c>
      <c r="C346" s="125" t="s">
        <v>361</v>
      </c>
      <c r="D346" s="126" t="s">
        <v>99</v>
      </c>
      <c r="E346" s="127">
        <v>62</v>
      </c>
      <c r="F346" s="127"/>
      <c r="G346" s="128">
        <f>E346*F346</f>
        <v>0</v>
      </c>
      <c r="O346" s="122">
        <v>2</v>
      </c>
      <c r="AA346" s="97">
        <v>12</v>
      </c>
      <c r="AB346" s="97">
        <v>0</v>
      </c>
      <c r="AC346" s="97">
        <v>88</v>
      </c>
      <c r="AZ346" s="97">
        <v>2</v>
      </c>
      <c r="BA346" s="97">
        <f>IF(AZ346=1,G346,0)</f>
        <v>0</v>
      </c>
      <c r="BB346" s="97">
        <f>IF(AZ346=2,G346,0)</f>
        <v>0</v>
      </c>
      <c r="BC346" s="97">
        <f>IF(AZ346=3,G346,0)</f>
        <v>0</v>
      </c>
      <c r="BD346" s="97">
        <f>IF(AZ346=4,G346,0)</f>
        <v>0</v>
      </c>
      <c r="BE346" s="97">
        <f>IF(AZ346=5,G346,0)</f>
        <v>0</v>
      </c>
      <c r="CZ346" s="97">
        <v>0.00026</v>
      </c>
    </row>
    <row r="347" spans="1:15" ht="12.75">
      <c r="A347" s="129"/>
      <c r="B347" s="130"/>
      <c r="C347" s="188" t="s">
        <v>332</v>
      </c>
      <c r="D347" s="189"/>
      <c r="E347" s="131">
        <v>9.95</v>
      </c>
      <c r="F347" s="132"/>
      <c r="G347" s="133"/>
      <c r="M347" s="134" t="s">
        <v>332</v>
      </c>
      <c r="O347" s="122"/>
    </row>
    <row r="348" spans="1:15" ht="12.75">
      <c r="A348" s="129"/>
      <c r="B348" s="130"/>
      <c r="C348" s="188" t="s">
        <v>333</v>
      </c>
      <c r="D348" s="189"/>
      <c r="E348" s="131">
        <v>52.05</v>
      </c>
      <c r="F348" s="132"/>
      <c r="G348" s="133"/>
      <c r="M348" s="134" t="s">
        <v>333</v>
      </c>
      <c r="O348" s="122"/>
    </row>
    <row r="349" spans="1:104" ht="22.5">
      <c r="A349" s="123">
        <v>84</v>
      </c>
      <c r="B349" s="124" t="s">
        <v>362</v>
      </c>
      <c r="C349" s="125" t="s">
        <v>363</v>
      </c>
      <c r="D349" s="126" t="s">
        <v>99</v>
      </c>
      <c r="E349" s="127">
        <v>39.86</v>
      </c>
      <c r="F349" s="127"/>
      <c r="G349" s="128">
        <f>E349*F349</f>
        <v>0</v>
      </c>
      <c r="O349" s="122">
        <v>2</v>
      </c>
      <c r="AA349" s="97">
        <v>12</v>
      </c>
      <c r="AB349" s="97">
        <v>0</v>
      </c>
      <c r="AC349" s="97">
        <v>89</v>
      </c>
      <c r="AZ349" s="97">
        <v>2</v>
      </c>
      <c r="BA349" s="97">
        <f>IF(AZ349=1,G349,0)</f>
        <v>0</v>
      </c>
      <c r="BB349" s="97">
        <f>IF(AZ349=2,G349,0)</f>
        <v>0</v>
      </c>
      <c r="BC349" s="97">
        <f>IF(AZ349=3,G349,0)</f>
        <v>0</v>
      </c>
      <c r="BD349" s="97">
        <f>IF(AZ349=4,G349,0)</f>
        <v>0</v>
      </c>
      <c r="BE349" s="97">
        <f>IF(AZ349=5,G349,0)</f>
        <v>0</v>
      </c>
      <c r="CZ349" s="97">
        <v>0.00203</v>
      </c>
    </row>
    <row r="350" spans="1:15" ht="12.75">
      <c r="A350" s="129"/>
      <c r="B350" s="130"/>
      <c r="C350" s="188" t="s">
        <v>345</v>
      </c>
      <c r="D350" s="189"/>
      <c r="E350" s="131">
        <v>39.86</v>
      </c>
      <c r="F350" s="132"/>
      <c r="G350" s="133"/>
      <c r="M350" s="134" t="s">
        <v>345</v>
      </c>
      <c r="O350" s="122"/>
    </row>
    <row r="351" spans="1:104" ht="12.75">
      <c r="A351" s="123">
        <v>85</v>
      </c>
      <c r="B351" s="124" t="s">
        <v>364</v>
      </c>
      <c r="C351" s="125" t="s">
        <v>365</v>
      </c>
      <c r="D351" s="126" t="s">
        <v>99</v>
      </c>
      <c r="E351" s="127">
        <v>1.6</v>
      </c>
      <c r="F351" s="127"/>
      <c r="G351" s="128">
        <f>E351*F351</f>
        <v>0</v>
      </c>
      <c r="O351" s="122">
        <v>2</v>
      </c>
      <c r="AA351" s="97">
        <v>12</v>
      </c>
      <c r="AB351" s="97">
        <v>0</v>
      </c>
      <c r="AC351" s="97">
        <v>90</v>
      </c>
      <c r="AZ351" s="97">
        <v>2</v>
      </c>
      <c r="BA351" s="97">
        <f>IF(AZ351=1,G351,0)</f>
        <v>0</v>
      </c>
      <c r="BB351" s="97">
        <f>IF(AZ351=2,G351,0)</f>
        <v>0</v>
      </c>
      <c r="BC351" s="97">
        <f>IF(AZ351=3,G351,0)</f>
        <v>0</v>
      </c>
      <c r="BD351" s="97">
        <f>IF(AZ351=4,G351,0)</f>
        <v>0</v>
      </c>
      <c r="BE351" s="97">
        <f>IF(AZ351=5,G351,0)</f>
        <v>0</v>
      </c>
      <c r="CZ351" s="97">
        <v>0.00271</v>
      </c>
    </row>
    <row r="352" spans="1:15" ht="12.75">
      <c r="A352" s="129"/>
      <c r="B352" s="130"/>
      <c r="C352" s="188" t="s">
        <v>436</v>
      </c>
      <c r="D352" s="189"/>
      <c r="E352" s="131">
        <v>1.6</v>
      </c>
      <c r="F352" s="132"/>
      <c r="G352" s="133"/>
      <c r="M352" s="134" t="s">
        <v>366</v>
      </c>
      <c r="O352" s="122"/>
    </row>
    <row r="353" spans="1:104" ht="22.5">
      <c r="A353" s="123">
        <v>86</v>
      </c>
      <c r="B353" s="124" t="s">
        <v>367</v>
      </c>
      <c r="C353" s="125" t="s">
        <v>368</v>
      </c>
      <c r="D353" s="126" t="s">
        <v>184</v>
      </c>
      <c r="E353" s="127">
        <v>2</v>
      </c>
      <c r="F353" s="127"/>
      <c r="G353" s="128">
        <f>E353*F353</f>
        <v>0</v>
      </c>
      <c r="O353" s="122">
        <v>2</v>
      </c>
      <c r="AA353" s="97">
        <v>12</v>
      </c>
      <c r="AB353" s="97">
        <v>0</v>
      </c>
      <c r="AC353" s="97">
        <v>91</v>
      </c>
      <c r="AZ353" s="97">
        <v>2</v>
      </c>
      <c r="BA353" s="97">
        <f>IF(AZ353=1,G353,0)</f>
        <v>0</v>
      </c>
      <c r="BB353" s="97">
        <f>IF(AZ353=2,G353,0)</f>
        <v>0</v>
      </c>
      <c r="BC353" s="97">
        <f>IF(AZ353=3,G353,0)</f>
        <v>0</v>
      </c>
      <c r="BD353" s="97">
        <f>IF(AZ353=4,G353,0)</f>
        <v>0</v>
      </c>
      <c r="BE353" s="97">
        <f>IF(AZ353=5,G353,0)</f>
        <v>0</v>
      </c>
      <c r="CZ353" s="97">
        <v>0.00053</v>
      </c>
    </row>
    <row r="354" spans="1:104" ht="12.75">
      <c r="A354" s="123">
        <v>87</v>
      </c>
      <c r="B354" s="124" t="s">
        <v>369</v>
      </c>
      <c r="C354" s="125" t="s">
        <v>370</v>
      </c>
      <c r="D354" s="126" t="s">
        <v>239</v>
      </c>
      <c r="E354" s="127">
        <v>1.3365</v>
      </c>
      <c r="F354" s="127"/>
      <c r="G354" s="128">
        <f>E354*F354</f>
        <v>0</v>
      </c>
      <c r="O354" s="122">
        <v>2</v>
      </c>
      <c r="AA354" s="97">
        <v>12</v>
      </c>
      <c r="AB354" s="97">
        <v>0</v>
      </c>
      <c r="AC354" s="97">
        <v>92</v>
      </c>
      <c r="AZ354" s="97">
        <v>2</v>
      </c>
      <c r="BA354" s="97">
        <f>IF(AZ354=1,G354,0)</f>
        <v>0</v>
      </c>
      <c r="BB354" s="97">
        <f>IF(AZ354=2,G354,0)</f>
        <v>0</v>
      </c>
      <c r="BC354" s="97">
        <f>IF(AZ354=3,G354,0)</f>
        <v>0</v>
      </c>
      <c r="BD354" s="97">
        <f>IF(AZ354=4,G354,0)</f>
        <v>0</v>
      </c>
      <c r="BE354" s="97">
        <f>IF(AZ354=5,G354,0)</f>
        <v>0</v>
      </c>
      <c r="CZ354" s="97">
        <v>0</v>
      </c>
    </row>
    <row r="355" spans="1:57" ht="12.75">
      <c r="A355" s="135"/>
      <c r="B355" s="136" t="s">
        <v>60</v>
      </c>
      <c r="C355" s="137" t="str">
        <f>CONCATENATE(B299," ",C299)</f>
        <v>764 Konstrukce klempířské</v>
      </c>
      <c r="D355" s="135"/>
      <c r="E355" s="138"/>
      <c r="F355" s="138"/>
      <c r="G355" s="139">
        <f>SUM(G299:G354)</f>
        <v>0</v>
      </c>
      <c r="O355" s="122">
        <v>4</v>
      </c>
      <c r="BA355" s="140">
        <f>SUM(BA299:BA354)</f>
        <v>0</v>
      </c>
      <c r="BB355" s="140">
        <f>SUM(BB299:BB354)</f>
        <v>0</v>
      </c>
      <c r="BC355" s="140">
        <f>SUM(BC299:BC354)</f>
        <v>0</v>
      </c>
      <c r="BD355" s="140">
        <f>SUM(BD299:BD354)</f>
        <v>0</v>
      </c>
      <c r="BE355" s="140">
        <f>SUM(BE299:BE354)</f>
        <v>0</v>
      </c>
    </row>
    <row r="356" spans="1:15" ht="12.75">
      <c r="A356" s="115" t="s">
        <v>57</v>
      </c>
      <c r="B356" s="116" t="s">
        <v>371</v>
      </c>
      <c r="C356" s="117" t="s">
        <v>372</v>
      </c>
      <c r="D356" s="118"/>
      <c r="E356" s="119"/>
      <c r="F356" s="119"/>
      <c r="G356" s="120"/>
      <c r="H356" s="121"/>
      <c r="I356" s="121"/>
      <c r="O356" s="122">
        <v>1</v>
      </c>
    </row>
    <row r="357" spans="1:104" ht="22.5">
      <c r="A357" s="123">
        <v>88</v>
      </c>
      <c r="B357" s="124" t="s">
        <v>373</v>
      </c>
      <c r="C357" s="125" t="s">
        <v>374</v>
      </c>
      <c r="D357" s="126" t="s">
        <v>99</v>
      </c>
      <c r="E357" s="127">
        <v>7.5</v>
      </c>
      <c r="F357" s="127"/>
      <c r="G357" s="128">
        <f>E357*F357</f>
        <v>0</v>
      </c>
      <c r="O357" s="122">
        <v>2</v>
      </c>
      <c r="AA357" s="97">
        <v>12</v>
      </c>
      <c r="AB357" s="97">
        <v>0</v>
      </c>
      <c r="AC357" s="97">
        <v>105</v>
      </c>
      <c r="AZ357" s="97">
        <v>2</v>
      </c>
      <c r="BA357" s="97">
        <f>IF(AZ357=1,G357,0)</f>
        <v>0</v>
      </c>
      <c r="BB357" s="97">
        <f>IF(AZ357=2,G357,0)</f>
        <v>0</v>
      </c>
      <c r="BC357" s="97">
        <f>IF(AZ357=3,G357,0)</f>
        <v>0</v>
      </c>
      <c r="BD357" s="97">
        <f>IF(AZ357=4,G357,0)</f>
        <v>0</v>
      </c>
      <c r="BE357" s="97">
        <f>IF(AZ357=5,G357,0)</f>
        <v>0</v>
      </c>
      <c r="CZ357" s="97">
        <v>0</v>
      </c>
    </row>
    <row r="358" spans="1:15" ht="12.75">
      <c r="A358" s="123">
        <v>89</v>
      </c>
      <c r="B358" s="124" t="s">
        <v>386</v>
      </c>
      <c r="C358" s="125" t="s">
        <v>387</v>
      </c>
      <c r="D358" s="126" t="s">
        <v>72</v>
      </c>
      <c r="E358" s="127">
        <f>SUM(E359:E360)</f>
        <v>2.7800000000000002</v>
      </c>
      <c r="F358" s="127"/>
      <c r="G358" s="128">
        <f>E358*F358</f>
        <v>0</v>
      </c>
      <c r="O358" s="122"/>
    </row>
    <row r="359" spans="1:15" ht="12.75">
      <c r="A359" s="123"/>
      <c r="B359" s="124"/>
      <c r="C359" s="158" t="s">
        <v>388</v>
      </c>
      <c r="D359" s="126"/>
      <c r="E359" s="131">
        <f>1.1*1.8</f>
        <v>1.9800000000000002</v>
      </c>
      <c r="F359" s="127"/>
      <c r="G359" s="128"/>
      <c r="O359" s="122"/>
    </row>
    <row r="360" spans="1:15" ht="12.75">
      <c r="A360" s="123"/>
      <c r="B360" s="124"/>
      <c r="C360" s="158" t="s">
        <v>389</v>
      </c>
      <c r="D360" s="126"/>
      <c r="E360" s="131">
        <f>0.8*1</f>
        <v>0.8</v>
      </c>
      <c r="F360" s="127"/>
      <c r="G360" s="128"/>
      <c r="O360" s="122"/>
    </row>
    <row r="361" spans="1:57" ht="12.75">
      <c r="A361" s="135"/>
      <c r="B361" s="136" t="s">
        <v>60</v>
      </c>
      <c r="C361" s="137" t="str">
        <f>CONCATENATE(B356," ",C356)</f>
        <v>767 Konstrukce zámečnické</v>
      </c>
      <c r="D361" s="135"/>
      <c r="E361" s="138"/>
      <c r="F361" s="138"/>
      <c r="G361" s="139">
        <f>SUM(G356:G358)</f>
        <v>0</v>
      </c>
      <c r="O361" s="122">
        <v>4</v>
      </c>
      <c r="BA361" s="140">
        <f>SUM(BA356:BA357)</f>
        <v>0</v>
      </c>
      <c r="BB361" s="140">
        <f>SUM(BB356:BB357)</f>
        <v>0</v>
      </c>
      <c r="BC361" s="140">
        <f>SUM(BC356:BC357)</f>
        <v>0</v>
      </c>
      <c r="BD361" s="140">
        <f>SUM(BD356:BD357)</f>
        <v>0</v>
      </c>
      <c r="BE361" s="140">
        <f>SUM(BE356:BE357)</f>
        <v>0</v>
      </c>
    </row>
    <row r="362" spans="1:57" ht="12.75">
      <c r="A362" s="118" t="s">
        <v>57</v>
      </c>
      <c r="B362" s="117" t="s">
        <v>444</v>
      </c>
      <c r="C362" s="117" t="s">
        <v>445</v>
      </c>
      <c r="D362" s="118"/>
      <c r="E362" s="161"/>
      <c r="F362" s="161"/>
      <c r="G362" s="162"/>
      <c r="O362" s="122"/>
      <c r="BA362" s="140"/>
      <c r="BB362" s="140"/>
      <c r="BC362" s="140"/>
      <c r="BD362" s="140"/>
      <c r="BE362" s="140"/>
    </row>
    <row r="363" spans="1:57" ht="12.75">
      <c r="A363" s="118">
        <v>90</v>
      </c>
      <c r="B363" s="125" t="s">
        <v>446</v>
      </c>
      <c r="C363" s="125" t="s">
        <v>447</v>
      </c>
      <c r="D363" s="127" t="s">
        <v>72</v>
      </c>
      <c r="E363" s="127">
        <v>3.7</v>
      </c>
      <c r="F363" s="127"/>
      <c r="G363" s="128">
        <f>E363*F363</f>
        <v>0</v>
      </c>
      <c r="O363" s="122"/>
      <c r="BA363" s="140"/>
      <c r="BB363" s="140"/>
      <c r="BC363" s="140"/>
      <c r="BD363" s="140"/>
      <c r="BE363" s="140"/>
    </row>
    <row r="364" spans="1:57" ht="12.75">
      <c r="A364" s="118"/>
      <c r="B364" s="159"/>
      <c r="C364" s="158" t="s">
        <v>448</v>
      </c>
      <c r="D364" s="127"/>
      <c r="E364" s="127">
        <v>0</v>
      </c>
      <c r="F364" s="127"/>
      <c r="G364" s="128"/>
      <c r="O364" s="122"/>
      <c r="BA364" s="140"/>
      <c r="BB364" s="140"/>
      <c r="BC364" s="140"/>
      <c r="BD364" s="140"/>
      <c r="BE364" s="140"/>
    </row>
    <row r="365" spans="1:57" ht="12.75">
      <c r="A365" s="118"/>
      <c r="B365" s="159"/>
      <c r="C365" s="158" t="s">
        <v>454</v>
      </c>
      <c r="D365" s="127"/>
      <c r="E365" s="164">
        <f>(1*0.5)+(0.8*1.5)</f>
        <v>1.7000000000000002</v>
      </c>
      <c r="F365" s="127"/>
      <c r="G365" s="128"/>
      <c r="O365" s="122"/>
      <c r="BA365" s="140"/>
      <c r="BB365" s="140"/>
      <c r="BC365" s="140"/>
      <c r="BD365" s="140"/>
      <c r="BE365" s="140"/>
    </row>
    <row r="366" spans="1:57" ht="12.75">
      <c r="A366" s="118"/>
      <c r="B366" s="159"/>
      <c r="C366" s="158" t="s">
        <v>468</v>
      </c>
      <c r="D366" s="127"/>
      <c r="E366" s="163"/>
      <c r="F366" s="127"/>
      <c r="G366" s="128"/>
      <c r="O366" s="122"/>
      <c r="BA366" s="140"/>
      <c r="BB366" s="140"/>
      <c r="BC366" s="140"/>
      <c r="BD366" s="140"/>
      <c r="BE366" s="140"/>
    </row>
    <row r="367" spans="1:57" ht="15" customHeight="1">
      <c r="A367" s="118"/>
      <c r="B367" s="159"/>
      <c r="C367" s="158" t="s">
        <v>469</v>
      </c>
      <c r="D367" s="127"/>
      <c r="E367" s="164">
        <v>2</v>
      </c>
      <c r="F367" s="127"/>
      <c r="G367" s="128"/>
      <c r="O367" s="122"/>
      <c r="BA367" s="140"/>
      <c r="BB367" s="140"/>
      <c r="BC367" s="140"/>
      <c r="BD367" s="140"/>
      <c r="BE367" s="140"/>
    </row>
    <row r="368" spans="1:57" ht="12.75">
      <c r="A368" s="118">
        <v>91</v>
      </c>
      <c r="B368" s="125" t="s">
        <v>449</v>
      </c>
      <c r="C368" s="125" t="s">
        <v>450</v>
      </c>
      <c r="D368" s="127" t="s">
        <v>72</v>
      </c>
      <c r="E368" s="127">
        <v>3.7</v>
      </c>
      <c r="F368" s="127"/>
      <c r="G368" s="128">
        <f>E368*F368</f>
        <v>0</v>
      </c>
      <c r="O368" s="122"/>
      <c r="BA368" s="140"/>
      <c r="BB368" s="140"/>
      <c r="BC368" s="140"/>
      <c r="BD368" s="140"/>
      <c r="BE368" s="140"/>
    </row>
    <row r="369" spans="1:57" ht="12.75">
      <c r="A369" s="118"/>
      <c r="B369" s="159"/>
      <c r="C369" s="158" t="s">
        <v>448</v>
      </c>
      <c r="D369" s="127"/>
      <c r="E369" s="127">
        <v>0</v>
      </c>
      <c r="F369" s="127"/>
      <c r="G369" s="128"/>
      <c r="O369" s="122"/>
      <c r="BA369" s="140"/>
      <c r="BB369" s="140"/>
      <c r="BC369" s="140"/>
      <c r="BD369" s="140"/>
      <c r="BE369" s="140"/>
    </row>
    <row r="370" spans="1:57" ht="12.75">
      <c r="A370" s="118"/>
      <c r="B370" s="159"/>
      <c r="C370" s="158" t="s">
        <v>454</v>
      </c>
      <c r="D370" s="127"/>
      <c r="E370" s="164">
        <f>(1*0.5)+(0.8*1.5)</f>
        <v>1.7000000000000002</v>
      </c>
      <c r="F370" s="127"/>
      <c r="G370" s="128"/>
      <c r="O370" s="122"/>
      <c r="BA370" s="140"/>
      <c r="BB370" s="140"/>
      <c r="BC370" s="140"/>
      <c r="BD370" s="140"/>
      <c r="BE370" s="140"/>
    </row>
    <row r="371" spans="1:57" ht="12.75">
      <c r="A371" s="118"/>
      <c r="B371" s="159"/>
      <c r="C371" s="158" t="s">
        <v>468</v>
      </c>
      <c r="D371" s="127"/>
      <c r="E371" s="163"/>
      <c r="F371" s="127"/>
      <c r="G371" s="128"/>
      <c r="O371" s="122"/>
      <c r="BA371" s="140"/>
      <c r="BB371" s="140"/>
      <c r="BC371" s="140"/>
      <c r="BD371" s="140"/>
      <c r="BE371" s="140"/>
    </row>
    <row r="372" spans="1:57" ht="12.75">
      <c r="A372" s="118"/>
      <c r="B372" s="159"/>
      <c r="C372" s="158" t="s">
        <v>469</v>
      </c>
      <c r="D372" s="127"/>
      <c r="E372" s="164">
        <v>2</v>
      </c>
      <c r="F372" s="127"/>
      <c r="G372" s="128"/>
      <c r="O372" s="122"/>
      <c r="BA372" s="140"/>
      <c r="BB372" s="140"/>
      <c r="BC372" s="140"/>
      <c r="BD372" s="140"/>
      <c r="BE372" s="140"/>
    </row>
    <row r="373" spans="1:57" ht="12.75">
      <c r="A373" s="118">
        <v>92</v>
      </c>
      <c r="B373" s="125" t="s">
        <v>451</v>
      </c>
      <c r="C373" s="125" t="s">
        <v>452</v>
      </c>
      <c r="D373" s="127" t="s">
        <v>72</v>
      </c>
      <c r="E373" s="127">
        <v>3.7</v>
      </c>
      <c r="F373" s="127"/>
      <c r="G373" s="128">
        <f>E373*F373</f>
        <v>0</v>
      </c>
      <c r="O373" s="122"/>
      <c r="BA373" s="140"/>
      <c r="BB373" s="140"/>
      <c r="BC373" s="140"/>
      <c r="BD373" s="140"/>
      <c r="BE373" s="140"/>
    </row>
    <row r="374" spans="1:57" ht="12.75">
      <c r="A374" s="118"/>
      <c r="B374" s="159"/>
      <c r="C374" s="158" t="s">
        <v>448</v>
      </c>
      <c r="D374" s="127"/>
      <c r="E374" s="127">
        <v>0</v>
      </c>
      <c r="F374" s="127"/>
      <c r="G374" s="128"/>
      <c r="O374" s="122"/>
      <c r="BA374" s="140"/>
      <c r="BB374" s="140"/>
      <c r="BC374" s="140"/>
      <c r="BD374" s="140"/>
      <c r="BE374" s="140"/>
    </row>
    <row r="375" spans="1:57" ht="12.75">
      <c r="A375" s="118"/>
      <c r="B375" s="159"/>
      <c r="C375" s="158" t="s">
        <v>454</v>
      </c>
      <c r="D375" s="127"/>
      <c r="E375" s="164">
        <f>(1*0.5)+(0.8*1.5)</f>
        <v>1.7000000000000002</v>
      </c>
      <c r="F375" s="127"/>
      <c r="G375" s="128"/>
      <c r="O375" s="122"/>
      <c r="BA375" s="140"/>
      <c r="BB375" s="140"/>
      <c r="BC375" s="140"/>
      <c r="BD375" s="140"/>
      <c r="BE375" s="140"/>
    </row>
    <row r="376" spans="1:57" ht="12.75">
      <c r="A376" s="118"/>
      <c r="B376" s="159"/>
      <c r="C376" s="158" t="s">
        <v>468</v>
      </c>
      <c r="D376" s="127"/>
      <c r="E376" s="163"/>
      <c r="F376" s="127"/>
      <c r="G376" s="128"/>
      <c r="O376" s="122"/>
      <c r="BA376" s="140"/>
      <c r="BB376" s="140"/>
      <c r="BC376" s="140"/>
      <c r="BD376" s="140"/>
      <c r="BE376" s="140"/>
    </row>
    <row r="377" spans="1:57" ht="12.75">
      <c r="A377" s="118"/>
      <c r="B377" s="159"/>
      <c r="C377" s="158" t="s">
        <v>469</v>
      </c>
      <c r="D377" s="127"/>
      <c r="E377" s="164">
        <v>2</v>
      </c>
      <c r="F377" s="127"/>
      <c r="G377" s="128"/>
      <c r="O377" s="122"/>
      <c r="BA377" s="140"/>
      <c r="BB377" s="140"/>
      <c r="BC377" s="140"/>
      <c r="BD377" s="140"/>
      <c r="BE377" s="140"/>
    </row>
    <row r="378" spans="1:57" ht="12.75">
      <c r="A378" s="135"/>
      <c r="B378" s="136" t="s">
        <v>60</v>
      </c>
      <c r="C378" s="137" t="s">
        <v>453</v>
      </c>
      <c r="D378" s="135"/>
      <c r="E378" s="138"/>
      <c r="F378" s="138"/>
      <c r="G378" s="139">
        <f>SUM(G363:G374)</f>
        <v>0</v>
      </c>
      <c r="O378" s="122"/>
      <c r="BA378" s="140"/>
      <c r="BB378" s="140"/>
      <c r="BC378" s="140"/>
      <c r="BD378" s="140"/>
      <c r="BE378" s="140"/>
    </row>
    <row r="379" spans="1:15" ht="12.75">
      <c r="A379" s="115" t="s">
        <v>57</v>
      </c>
      <c r="B379" s="116" t="s">
        <v>375</v>
      </c>
      <c r="C379" s="117" t="s">
        <v>376</v>
      </c>
      <c r="D379" s="118"/>
      <c r="E379" s="119"/>
      <c r="F379" s="119"/>
      <c r="G379" s="120"/>
      <c r="H379" s="121"/>
      <c r="I379" s="121"/>
      <c r="O379" s="122">
        <v>1</v>
      </c>
    </row>
    <row r="380" spans="1:104" ht="22.5">
      <c r="A380" s="123">
        <v>93</v>
      </c>
      <c r="B380" s="124" t="s">
        <v>377</v>
      </c>
      <c r="C380" s="125" t="s">
        <v>378</v>
      </c>
      <c r="D380" s="126" t="s">
        <v>99</v>
      </c>
      <c r="E380" s="127">
        <v>75</v>
      </c>
      <c r="F380" s="127"/>
      <c r="G380" s="128">
        <f>E380*F380</f>
        <v>0</v>
      </c>
      <c r="O380" s="122">
        <v>2</v>
      </c>
      <c r="AA380" s="97">
        <v>12</v>
      </c>
      <c r="AB380" s="97">
        <v>0</v>
      </c>
      <c r="AC380" s="97">
        <v>106</v>
      </c>
      <c r="AZ380" s="97">
        <v>4</v>
      </c>
      <c r="BA380" s="97">
        <f>IF(AZ380=1,G380,0)</f>
        <v>0</v>
      </c>
      <c r="BB380" s="97">
        <f>IF(AZ380=2,G380,0)</f>
        <v>0</v>
      </c>
      <c r="BC380" s="97">
        <f>IF(AZ380=3,G380,0)</f>
        <v>0</v>
      </c>
      <c r="BD380" s="97">
        <f>IF(AZ380=4,G380,0)</f>
        <v>0</v>
      </c>
      <c r="BE380" s="97">
        <f>IF(AZ380=5,G380,0)</f>
        <v>0</v>
      </c>
      <c r="CZ380" s="97">
        <v>0</v>
      </c>
    </row>
    <row r="381" spans="1:15" ht="12.75">
      <c r="A381" s="129"/>
      <c r="B381" s="130"/>
      <c r="C381" s="188" t="s">
        <v>379</v>
      </c>
      <c r="D381" s="189"/>
      <c r="E381" s="131">
        <v>75</v>
      </c>
      <c r="F381" s="132"/>
      <c r="G381" s="133"/>
      <c r="M381" s="134" t="s">
        <v>379</v>
      </c>
      <c r="O381" s="122"/>
    </row>
    <row r="382" spans="1:104" ht="12.75">
      <c r="A382" s="123">
        <v>94</v>
      </c>
      <c r="B382" s="124" t="s">
        <v>377</v>
      </c>
      <c r="C382" s="125" t="s">
        <v>380</v>
      </c>
      <c r="D382" s="126" t="s">
        <v>184</v>
      </c>
      <c r="E382" s="127">
        <v>1</v>
      </c>
      <c r="F382" s="127"/>
      <c r="G382" s="128">
        <f aca="true" t="shared" si="1" ref="G382:G395">E382*F382</f>
        <v>0</v>
      </c>
      <c r="O382" s="122">
        <v>2</v>
      </c>
      <c r="AA382" s="97">
        <v>12</v>
      </c>
      <c r="AB382" s="97">
        <v>0</v>
      </c>
      <c r="AC382" s="97">
        <v>107</v>
      </c>
      <c r="AZ382" s="97">
        <v>4</v>
      </c>
      <c r="BA382" s="97">
        <f>IF(AZ382=1,G382,0)</f>
        <v>0</v>
      </c>
      <c r="BB382" s="97">
        <f>IF(AZ382=2,G382,0)</f>
        <v>0</v>
      </c>
      <c r="BC382" s="97">
        <f>IF(AZ382=3,G382,0)</f>
        <v>0</v>
      </c>
      <c r="BD382" s="97">
        <f>IF(AZ382=4,G382,0)</f>
        <v>0</v>
      </c>
      <c r="BE382" s="97">
        <f>IF(AZ382=5,G382,0)</f>
        <v>0</v>
      </c>
      <c r="CZ382" s="97">
        <v>0</v>
      </c>
    </row>
    <row r="383" spans="1:7" ht="22.5">
      <c r="A383" s="123">
        <v>95</v>
      </c>
      <c r="B383" s="124" t="s">
        <v>403</v>
      </c>
      <c r="C383" s="125" t="s">
        <v>437</v>
      </c>
      <c r="D383" s="126" t="s">
        <v>184</v>
      </c>
      <c r="E383" s="127">
        <v>2</v>
      </c>
      <c r="F383" s="127"/>
      <c r="G383" s="128">
        <f t="shared" si="1"/>
        <v>0</v>
      </c>
    </row>
    <row r="384" spans="1:7" ht="12.75">
      <c r="A384" s="123">
        <v>96</v>
      </c>
      <c r="B384" s="124" t="s">
        <v>493</v>
      </c>
      <c r="C384" s="125" t="s">
        <v>494</v>
      </c>
      <c r="D384" s="126" t="s">
        <v>184</v>
      </c>
      <c r="E384" s="127">
        <v>42</v>
      </c>
      <c r="F384" s="127"/>
      <c r="G384" s="128">
        <f t="shared" si="1"/>
        <v>0</v>
      </c>
    </row>
    <row r="385" spans="1:7" ht="22.5">
      <c r="A385" s="123">
        <v>97</v>
      </c>
      <c r="B385" s="124" t="s">
        <v>495</v>
      </c>
      <c r="C385" s="125" t="s">
        <v>496</v>
      </c>
      <c r="D385" s="126" t="s">
        <v>99</v>
      </c>
      <c r="E385" s="127">
        <v>238</v>
      </c>
      <c r="F385" s="127"/>
      <c r="G385" s="128">
        <f t="shared" si="1"/>
        <v>0</v>
      </c>
    </row>
    <row r="386" spans="1:7" ht="12.75">
      <c r="A386" s="123">
        <v>98</v>
      </c>
      <c r="B386" s="124" t="s">
        <v>498</v>
      </c>
      <c r="C386" s="125" t="s">
        <v>497</v>
      </c>
      <c r="D386" s="126" t="s">
        <v>184</v>
      </c>
      <c r="E386" s="127">
        <v>1</v>
      </c>
      <c r="F386" s="127"/>
      <c r="G386" s="128">
        <f t="shared" si="1"/>
        <v>0</v>
      </c>
    </row>
    <row r="387" spans="1:7" ht="23.25" customHeight="1">
      <c r="A387" s="123">
        <v>99</v>
      </c>
      <c r="B387" s="124" t="s">
        <v>499</v>
      </c>
      <c r="C387" s="125" t="s">
        <v>500</v>
      </c>
      <c r="D387" s="126" t="s">
        <v>184</v>
      </c>
      <c r="E387" s="127">
        <v>1</v>
      </c>
      <c r="F387" s="127"/>
      <c r="G387" s="128">
        <f t="shared" si="1"/>
        <v>0</v>
      </c>
    </row>
    <row r="388" spans="1:7" ht="23.25" customHeight="1">
      <c r="A388" s="123">
        <v>100</v>
      </c>
      <c r="B388" s="124" t="s">
        <v>501</v>
      </c>
      <c r="C388" s="125" t="s">
        <v>502</v>
      </c>
      <c r="D388" s="126" t="s">
        <v>184</v>
      </c>
      <c r="E388" s="127">
        <v>1</v>
      </c>
      <c r="F388" s="127"/>
      <c r="G388" s="128">
        <f t="shared" si="1"/>
        <v>0</v>
      </c>
    </row>
    <row r="389" spans="1:7" ht="12.75">
      <c r="A389" s="123">
        <v>101</v>
      </c>
      <c r="B389" s="124" t="s">
        <v>404</v>
      </c>
      <c r="C389" s="125" t="s">
        <v>405</v>
      </c>
      <c r="D389" s="126" t="s">
        <v>184</v>
      </c>
      <c r="E389" s="127">
        <v>2</v>
      </c>
      <c r="F389" s="127"/>
      <c r="G389" s="128">
        <f t="shared" si="1"/>
        <v>0</v>
      </c>
    </row>
    <row r="390" spans="1:7" ht="12.75">
      <c r="A390" s="123">
        <v>102</v>
      </c>
      <c r="B390" s="124" t="s">
        <v>438</v>
      </c>
      <c r="C390" s="125" t="s">
        <v>439</v>
      </c>
      <c r="D390" s="126" t="s">
        <v>99</v>
      </c>
      <c r="E390" s="127">
        <v>1.5</v>
      </c>
      <c r="F390" s="127"/>
      <c r="G390" s="128">
        <f t="shared" si="1"/>
        <v>0</v>
      </c>
    </row>
    <row r="391" spans="1:7" ht="12.75">
      <c r="A391" s="123">
        <v>103</v>
      </c>
      <c r="B391" s="124" t="s">
        <v>440</v>
      </c>
      <c r="C391" s="125" t="s">
        <v>441</v>
      </c>
      <c r="D391" s="126" t="s">
        <v>184</v>
      </c>
      <c r="E391" s="127">
        <v>3</v>
      </c>
      <c r="F391" s="127"/>
      <c r="G391" s="128">
        <f t="shared" si="1"/>
        <v>0</v>
      </c>
    </row>
    <row r="392" spans="1:7" ht="12.75">
      <c r="A392" s="123">
        <v>104</v>
      </c>
      <c r="B392" s="124" t="s">
        <v>442</v>
      </c>
      <c r="C392" s="125" t="s">
        <v>443</v>
      </c>
      <c r="D392" s="126" t="s">
        <v>184</v>
      </c>
      <c r="E392" s="127">
        <v>3</v>
      </c>
      <c r="F392" s="127"/>
      <c r="G392" s="128">
        <f t="shared" si="1"/>
        <v>0</v>
      </c>
    </row>
    <row r="393" spans="1:7" ht="12.75">
      <c r="A393" s="123">
        <v>105</v>
      </c>
      <c r="B393" s="124" t="s">
        <v>406</v>
      </c>
      <c r="C393" s="125" t="s">
        <v>407</v>
      </c>
      <c r="D393" s="126" t="s">
        <v>184</v>
      </c>
      <c r="E393" s="127">
        <v>1</v>
      </c>
      <c r="F393" s="127"/>
      <c r="G393" s="128">
        <f t="shared" si="1"/>
        <v>0</v>
      </c>
    </row>
    <row r="394" spans="1:7" ht="12.75">
      <c r="A394" s="123">
        <v>106</v>
      </c>
      <c r="B394" s="124" t="s">
        <v>408</v>
      </c>
      <c r="C394" s="125" t="s">
        <v>409</v>
      </c>
      <c r="D394" s="126" t="s">
        <v>184</v>
      </c>
      <c r="E394" s="127">
        <v>1</v>
      </c>
      <c r="F394" s="127"/>
      <c r="G394" s="128">
        <f t="shared" si="1"/>
        <v>0</v>
      </c>
    </row>
    <row r="395" spans="1:7" ht="12.75">
      <c r="A395" s="123">
        <v>107</v>
      </c>
      <c r="B395" s="124" t="s">
        <v>410</v>
      </c>
      <c r="C395" s="125" t="s">
        <v>411</v>
      </c>
      <c r="D395" s="126" t="s">
        <v>184</v>
      </c>
      <c r="E395" s="127">
        <v>1</v>
      </c>
      <c r="F395" s="127"/>
      <c r="G395" s="128">
        <f t="shared" si="1"/>
        <v>0</v>
      </c>
    </row>
    <row r="396" spans="1:7" ht="12.75">
      <c r="A396" s="135"/>
      <c r="B396" s="136" t="s">
        <v>60</v>
      </c>
      <c r="C396" s="137" t="str">
        <f>CONCATENATE(B379," ",C379)</f>
        <v>M21 Elektromontáže</v>
      </c>
      <c r="D396" s="135"/>
      <c r="E396" s="138"/>
      <c r="F396" s="138"/>
      <c r="G396" s="139">
        <f>SUM(G380:G395)</f>
        <v>0</v>
      </c>
    </row>
    <row r="397" spans="1:7" ht="12.75">
      <c r="A397" s="115" t="s">
        <v>57</v>
      </c>
      <c r="B397" s="116" t="s">
        <v>412</v>
      </c>
      <c r="C397" s="117" t="s">
        <v>413</v>
      </c>
      <c r="D397" s="118"/>
      <c r="E397" s="119"/>
      <c r="F397" s="119"/>
      <c r="G397" s="120"/>
    </row>
    <row r="398" spans="1:7" ht="12.75">
      <c r="A398" s="123">
        <v>108</v>
      </c>
      <c r="B398" s="124" t="s">
        <v>414</v>
      </c>
      <c r="C398" s="125" t="s">
        <v>415</v>
      </c>
      <c r="D398" s="126" t="s">
        <v>184</v>
      </c>
      <c r="E398" s="127">
        <v>3</v>
      </c>
      <c r="F398" s="127"/>
      <c r="G398" s="128">
        <f>E398*F398</f>
        <v>0</v>
      </c>
    </row>
    <row r="399" spans="1:7" ht="12.75">
      <c r="A399" s="129"/>
      <c r="B399" s="130"/>
      <c r="C399" s="188">
        <v>3</v>
      </c>
      <c r="D399" s="189"/>
      <c r="E399" s="131">
        <v>3</v>
      </c>
      <c r="F399" s="132"/>
      <c r="G399" s="133"/>
    </row>
    <row r="400" spans="1:7" ht="12.75">
      <c r="A400" s="135"/>
      <c r="B400" s="136" t="s">
        <v>60</v>
      </c>
      <c r="C400" s="137" t="str">
        <f>CONCATENATE(B397," ",C397)</f>
        <v>M24 Montáže vzduchotechnických zař</v>
      </c>
      <c r="D400" s="135"/>
      <c r="E400" s="138"/>
      <c r="F400" s="138"/>
      <c r="G400" s="139">
        <f>SUM(G397:G399)</f>
        <v>0</v>
      </c>
    </row>
    <row r="401" spans="1:7" ht="12.75">
      <c r="A401" s="115" t="s">
        <v>57</v>
      </c>
      <c r="B401" s="116" t="s">
        <v>416</v>
      </c>
      <c r="C401" s="117" t="s">
        <v>18</v>
      </c>
      <c r="D401" s="118"/>
      <c r="E401" s="119"/>
      <c r="F401" s="119"/>
      <c r="G401" s="120"/>
    </row>
    <row r="402" spans="1:7" ht="22.5">
      <c r="A402" s="123">
        <v>109</v>
      </c>
      <c r="B402" s="124" t="s">
        <v>417</v>
      </c>
      <c r="C402" s="125" t="s">
        <v>418</v>
      </c>
      <c r="D402" s="126" t="s">
        <v>419</v>
      </c>
      <c r="E402" s="127">
        <v>1</v>
      </c>
      <c r="F402" s="127"/>
      <c r="G402" s="128">
        <f aca="true" t="shared" si="2" ref="G402:G410">E402*F402</f>
        <v>0</v>
      </c>
    </row>
    <row r="403" spans="1:7" ht="22.5">
      <c r="A403" s="123">
        <v>110</v>
      </c>
      <c r="B403" s="124" t="s">
        <v>420</v>
      </c>
      <c r="C403" s="125" t="s">
        <v>421</v>
      </c>
      <c r="D403" s="126" t="s">
        <v>419</v>
      </c>
      <c r="E403" s="127">
        <v>1</v>
      </c>
      <c r="F403" s="127"/>
      <c r="G403" s="128">
        <f t="shared" si="2"/>
        <v>0</v>
      </c>
    </row>
    <row r="404" spans="1:7" ht="22.5">
      <c r="A404" s="123">
        <v>111</v>
      </c>
      <c r="B404" s="124" t="s">
        <v>422</v>
      </c>
      <c r="C404" s="125" t="s">
        <v>423</v>
      </c>
      <c r="D404" s="126" t="s">
        <v>419</v>
      </c>
      <c r="E404" s="127">
        <v>1</v>
      </c>
      <c r="F404" s="127"/>
      <c r="G404" s="128">
        <f t="shared" si="2"/>
        <v>0</v>
      </c>
    </row>
    <row r="405" spans="1:7" ht="12.75">
      <c r="A405" s="123">
        <v>112</v>
      </c>
      <c r="B405" s="124" t="s">
        <v>424</v>
      </c>
      <c r="C405" s="125" t="s">
        <v>425</v>
      </c>
      <c r="D405" s="126" t="s">
        <v>419</v>
      </c>
      <c r="E405" s="127">
        <v>1</v>
      </c>
      <c r="F405" s="127"/>
      <c r="G405" s="128">
        <f t="shared" si="2"/>
        <v>0</v>
      </c>
    </row>
    <row r="406" spans="1:7" ht="12.75">
      <c r="A406" s="123">
        <v>113</v>
      </c>
      <c r="B406" s="124" t="s">
        <v>426</v>
      </c>
      <c r="C406" s="125" t="s">
        <v>427</v>
      </c>
      <c r="D406" s="126" t="s">
        <v>419</v>
      </c>
      <c r="E406" s="127">
        <v>1</v>
      </c>
      <c r="F406" s="127"/>
      <c r="G406" s="128">
        <f t="shared" si="2"/>
        <v>0</v>
      </c>
    </row>
    <row r="407" spans="1:7" ht="12.75">
      <c r="A407" s="123">
        <v>114</v>
      </c>
      <c r="B407" s="124" t="s">
        <v>428</v>
      </c>
      <c r="C407" s="125" t="s">
        <v>429</v>
      </c>
      <c r="D407" s="126" t="s">
        <v>419</v>
      </c>
      <c r="E407" s="127">
        <v>1</v>
      </c>
      <c r="F407" s="127"/>
      <c r="G407" s="128">
        <f t="shared" si="2"/>
        <v>0</v>
      </c>
    </row>
    <row r="408" spans="1:7" ht="22.5">
      <c r="A408" s="123">
        <v>115</v>
      </c>
      <c r="B408" s="124" t="s">
        <v>430</v>
      </c>
      <c r="C408" s="125" t="s">
        <v>431</v>
      </c>
      <c r="D408" s="126" t="s">
        <v>419</v>
      </c>
      <c r="E408" s="127">
        <v>1</v>
      </c>
      <c r="F408" s="127"/>
      <c r="G408" s="128">
        <f t="shared" si="2"/>
        <v>0</v>
      </c>
    </row>
    <row r="409" spans="1:7" ht="22.5">
      <c r="A409" s="123">
        <v>116</v>
      </c>
      <c r="B409" s="124" t="s">
        <v>432</v>
      </c>
      <c r="C409" s="125" t="s">
        <v>433</v>
      </c>
      <c r="D409" s="126" t="s">
        <v>419</v>
      </c>
      <c r="E409" s="127">
        <v>1</v>
      </c>
      <c r="F409" s="127"/>
      <c r="G409" s="128">
        <f t="shared" si="2"/>
        <v>0</v>
      </c>
    </row>
    <row r="410" spans="1:7" ht="22.5">
      <c r="A410" s="123">
        <v>117</v>
      </c>
      <c r="B410" s="124" t="s">
        <v>434</v>
      </c>
      <c r="C410" s="125" t="s">
        <v>435</v>
      </c>
      <c r="D410" s="126" t="s">
        <v>419</v>
      </c>
      <c r="E410" s="127">
        <v>1</v>
      </c>
      <c r="F410" s="127"/>
      <c r="G410" s="128">
        <f t="shared" si="2"/>
        <v>0</v>
      </c>
    </row>
    <row r="411" spans="1:7" ht="12.75">
      <c r="A411" s="135"/>
      <c r="B411" s="136" t="s">
        <v>60</v>
      </c>
      <c r="C411" s="137" t="str">
        <f>CONCATENATE(B401," ",C401)</f>
        <v>VRN Vedlejší rozpočtové náklady</v>
      </c>
      <c r="D411" s="135"/>
      <c r="E411" s="138"/>
      <c r="F411" s="138"/>
      <c r="G411" s="139">
        <f>SUM(G401:G410)</f>
        <v>0</v>
      </c>
    </row>
    <row r="412" spans="1:7" ht="12.75">
      <c r="A412" s="141"/>
      <c r="B412" s="141"/>
      <c r="C412" s="141"/>
      <c r="D412" s="141"/>
      <c r="E412" s="141"/>
      <c r="F412" s="141"/>
      <c r="G412" s="141"/>
    </row>
    <row r="413" spans="1:7" ht="12.75">
      <c r="A413" s="141"/>
      <c r="B413" s="141"/>
      <c r="C413" s="141"/>
      <c r="D413" s="141"/>
      <c r="E413" s="141"/>
      <c r="F413" s="141"/>
      <c r="G413" s="141"/>
    </row>
    <row r="414" ht="12.75">
      <c r="E414" s="97"/>
    </row>
    <row r="415" ht="12.75">
      <c r="E415" s="97"/>
    </row>
    <row r="416" ht="12.75">
      <c r="E416" s="97"/>
    </row>
    <row r="417" ht="12.75">
      <c r="E417" s="97"/>
    </row>
    <row r="418" ht="12.75">
      <c r="E418" s="97"/>
    </row>
    <row r="419" ht="12.75">
      <c r="E419" s="97"/>
    </row>
    <row r="420" ht="12.75">
      <c r="E420" s="97"/>
    </row>
    <row r="421" ht="12.75">
      <c r="E421" s="97"/>
    </row>
    <row r="422" ht="12.75">
      <c r="E422" s="97"/>
    </row>
    <row r="423" ht="12.75">
      <c r="E423" s="97"/>
    </row>
    <row r="424" ht="12.75">
      <c r="E424" s="97"/>
    </row>
    <row r="425" ht="12.75">
      <c r="E425" s="97"/>
    </row>
    <row r="426" ht="12.75">
      <c r="E426" s="97"/>
    </row>
    <row r="427" ht="12.75">
      <c r="E427" s="97"/>
    </row>
    <row r="428" ht="12.75">
      <c r="E428" s="97"/>
    </row>
    <row r="429" ht="12.75">
      <c r="E429" s="97"/>
    </row>
    <row r="430" ht="12.75">
      <c r="E430" s="97"/>
    </row>
    <row r="431" ht="12.75">
      <c r="E431" s="97"/>
    </row>
    <row r="432" ht="12.75">
      <c r="E432" s="97"/>
    </row>
    <row r="433" ht="12.75">
      <c r="E433" s="97"/>
    </row>
    <row r="434" ht="12.75">
      <c r="E434" s="97"/>
    </row>
    <row r="435" ht="12.75">
      <c r="E435" s="97"/>
    </row>
    <row r="436" ht="12.75">
      <c r="E436" s="97"/>
    </row>
    <row r="437" ht="12.75">
      <c r="E437" s="97"/>
    </row>
    <row r="438" ht="12.75">
      <c r="E438" s="97"/>
    </row>
    <row r="439" ht="12.75">
      <c r="E439" s="97"/>
    </row>
    <row r="440" ht="12.75">
      <c r="E440" s="97"/>
    </row>
    <row r="441" ht="12.75">
      <c r="E441" s="97"/>
    </row>
    <row r="442" ht="12.75">
      <c r="E442" s="97"/>
    </row>
    <row r="443" ht="12.75">
      <c r="E443" s="97"/>
    </row>
    <row r="444" ht="12.75">
      <c r="E444" s="97"/>
    </row>
    <row r="445" spans="1:2" ht="12.75">
      <c r="A445" s="142"/>
      <c r="B445" s="142"/>
    </row>
    <row r="446" spans="1:7" ht="12.75">
      <c r="A446" s="141"/>
      <c r="B446" s="141"/>
      <c r="C446" s="144"/>
      <c r="D446" s="144"/>
      <c r="E446" s="145"/>
      <c r="F446" s="144"/>
      <c r="G446" s="146"/>
    </row>
    <row r="447" spans="1:7" ht="12.75">
      <c r="A447" s="147"/>
      <c r="B447" s="147"/>
      <c r="C447" s="141"/>
      <c r="D447" s="141"/>
      <c r="E447" s="148"/>
      <c r="F447" s="141"/>
      <c r="G447" s="141"/>
    </row>
    <row r="448" spans="1:7" ht="12.75">
      <c r="A448" s="141"/>
      <c r="B448" s="141"/>
      <c r="C448" s="141"/>
      <c r="D448" s="141"/>
      <c r="E448" s="148"/>
      <c r="F448" s="141"/>
      <c r="G448" s="141"/>
    </row>
    <row r="449" spans="1:7" ht="12.75">
      <c r="A449" s="141"/>
      <c r="B449" s="141"/>
      <c r="C449" s="141"/>
      <c r="D449" s="141"/>
      <c r="E449" s="148"/>
      <c r="F449" s="141"/>
      <c r="G449" s="141"/>
    </row>
    <row r="450" spans="1:7" ht="12.75">
      <c r="A450" s="141"/>
      <c r="B450" s="141"/>
      <c r="C450" s="141"/>
      <c r="D450" s="141"/>
      <c r="E450" s="148"/>
      <c r="F450" s="141"/>
      <c r="G450" s="141"/>
    </row>
    <row r="451" spans="1:7" ht="12.75">
      <c r="A451" s="141"/>
      <c r="B451" s="141"/>
      <c r="C451" s="141"/>
      <c r="D451" s="141"/>
      <c r="E451" s="148"/>
      <c r="F451" s="141"/>
      <c r="G451" s="141"/>
    </row>
    <row r="452" spans="1:7" ht="12.75">
      <c r="A452" s="141"/>
      <c r="B452" s="141"/>
      <c r="C452" s="141"/>
      <c r="D452" s="141"/>
      <c r="E452" s="148"/>
      <c r="F452" s="141"/>
      <c r="G452" s="141"/>
    </row>
    <row r="453" spans="1:7" ht="12.75">
      <c r="A453" s="141"/>
      <c r="B453" s="141"/>
      <c r="C453" s="141"/>
      <c r="D453" s="141"/>
      <c r="E453" s="148"/>
      <c r="F453" s="141"/>
      <c r="G453" s="141"/>
    </row>
    <row r="454" spans="1:7" ht="12.75">
      <c r="A454" s="141"/>
      <c r="B454" s="141"/>
      <c r="C454" s="141"/>
      <c r="D454" s="141"/>
      <c r="E454" s="148"/>
      <c r="F454" s="141"/>
      <c r="G454" s="141"/>
    </row>
    <row r="455" spans="1:7" ht="12.75">
      <c r="A455" s="141"/>
      <c r="B455" s="141"/>
      <c r="C455" s="141"/>
      <c r="D455" s="141"/>
      <c r="E455" s="148"/>
      <c r="F455" s="141"/>
      <c r="G455" s="141"/>
    </row>
    <row r="456" spans="1:7" ht="12.75">
      <c r="A456" s="141"/>
      <c r="B456" s="141"/>
      <c r="C456" s="141"/>
      <c r="D456" s="141"/>
      <c r="E456" s="148"/>
      <c r="F456" s="141"/>
      <c r="G456" s="141"/>
    </row>
    <row r="457" spans="1:7" ht="12.75">
      <c r="A457" s="141"/>
      <c r="B457" s="141"/>
      <c r="C457" s="141"/>
      <c r="D457" s="141"/>
      <c r="E457" s="148"/>
      <c r="F457" s="141"/>
      <c r="G457" s="141"/>
    </row>
    <row r="458" spans="1:7" ht="12.75">
      <c r="A458" s="141"/>
      <c r="B458" s="141"/>
      <c r="C458" s="141"/>
      <c r="D458" s="141"/>
      <c r="E458" s="148"/>
      <c r="F458" s="141"/>
      <c r="G458" s="141"/>
    </row>
    <row r="459" spans="1:7" ht="12.75">
      <c r="A459" s="141"/>
      <c r="B459" s="141"/>
      <c r="C459" s="141"/>
      <c r="D459" s="141"/>
      <c r="E459" s="148"/>
      <c r="F459" s="141"/>
      <c r="G459" s="141"/>
    </row>
  </sheetData>
  <sheetProtection/>
  <mergeCells count="212">
    <mergeCell ref="C347:D347"/>
    <mergeCell ref="C381:D381"/>
    <mergeCell ref="C348:D348"/>
    <mergeCell ref="C350:D350"/>
    <mergeCell ref="C352:D352"/>
    <mergeCell ref="C341:D341"/>
    <mergeCell ref="C342:D342"/>
    <mergeCell ref="C344:D344"/>
    <mergeCell ref="C345:D345"/>
    <mergeCell ref="C337:D337"/>
    <mergeCell ref="C338:D338"/>
    <mergeCell ref="C339:D339"/>
    <mergeCell ref="C340:D340"/>
    <mergeCell ref="C333:D333"/>
    <mergeCell ref="C334:D334"/>
    <mergeCell ref="C335:D335"/>
    <mergeCell ref="C336:D336"/>
    <mergeCell ref="C324:D324"/>
    <mergeCell ref="C326:D326"/>
    <mergeCell ref="C327:D327"/>
    <mergeCell ref="C329:D329"/>
    <mergeCell ref="C317:D317"/>
    <mergeCell ref="C319:D319"/>
    <mergeCell ref="C320:D320"/>
    <mergeCell ref="C322:D322"/>
    <mergeCell ref="C313:D313"/>
    <mergeCell ref="C314:D314"/>
    <mergeCell ref="C315:D315"/>
    <mergeCell ref="C316:D316"/>
    <mergeCell ref="C309:D309"/>
    <mergeCell ref="C310:D310"/>
    <mergeCell ref="C311:D311"/>
    <mergeCell ref="C312:D312"/>
    <mergeCell ref="C303:D303"/>
    <mergeCell ref="C308:D308"/>
    <mergeCell ref="C304:D304"/>
    <mergeCell ref="C306:D306"/>
    <mergeCell ref="C292:D292"/>
    <mergeCell ref="C294:D294"/>
    <mergeCell ref="C296:D296"/>
    <mergeCell ref="C301:D301"/>
    <mergeCell ref="C248:D248"/>
    <mergeCell ref="C250:D250"/>
    <mergeCell ref="C251:D251"/>
    <mergeCell ref="C252:D252"/>
    <mergeCell ref="C285:D285"/>
    <mergeCell ref="C286:D286"/>
    <mergeCell ref="C288:D288"/>
    <mergeCell ref="C290:D290"/>
    <mergeCell ref="C247:D247"/>
    <mergeCell ref="C224:D224"/>
    <mergeCell ref="C226:D226"/>
    <mergeCell ref="C227:D227"/>
    <mergeCell ref="C229:D229"/>
    <mergeCell ref="C230:D230"/>
    <mergeCell ref="C232:D232"/>
    <mergeCell ref="C233:D233"/>
    <mergeCell ref="C235:D235"/>
    <mergeCell ref="C236:D236"/>
    <mergeCell ref="C218:D218"/>
    <mergeCell ref="C219:D219"/>
    <mergeCell ref="C220:D220"/>
    <mergeCell ref="C246:D246"/>
    <mergeCell ref="C242:D242"/>
    <mergeCell ref="C243:D243"/>
    <mergeCell ref="C244:D244"/>
    <mergeCell ref="C222:D222"/>
    <mergeCell ref="C223:D223"/>
    <mergeCell ref="C206:D206"/>
    <mergeCell ref="C207:D207"/>
    <mergeCell ref="C208:D208"/>
    <mergeCell ref="C209:D209"/>
    <mergeCell ref="C210:D210"/>
    <mergeCell ref="C214:D214"/>
    <mergeCell ref="C215:D215"/>
    <mergeCell ref="C216:D216"/>
    <mergeCell ref="C202:D202"/>
    <mergeCell ref="C185:D185"/>
    <mergeCell ref="C186:D186"/>
    <mergeCell ref="C187:D187"/>
    <mergeCell ref="C191:D191"/>
    <mergeCell ref="C194:D194"/>
    <mergeCell ref="C197:D197"/>
    <mergeCell ref="C164:D164"/>
    <mergeCell ref="C168:D168"/>
    <mergeCell ref="C170:D170"/>
    <mergeCell ref="C199:D199"/>
    <mergeCell ref="C178:D178"/>
    <mergeCell ref="C155:D155"/>
    <mergeCell ref="C157:D157"/>
    <mergeCell ref="C158:D158"/>
    <mergeCell ref="C160:D160"/>
    <mergeCell ref="C147:D147"/>
    <mergeCell ref="C149:D149"/>
    <mergeCell ref="C151:D151"/>
    <mergeCell ref="C153:D153"/>
    <mergeCell ref="C141:D141"/>
    <mergeCell ref="C142:D142"/>
    <mergeCell ref="C143:D143"/>
    <mergeCell ref="C145:D145"/>
    <mergeCell ref="C137:D137"/>
    <mergeCell ref="C138:D138"/>
    <mergeCell ref="C139:D139"/>
    <mergeCell ref="C140:D140"/>
    <mergeCell ref="C131:D131"/>
    <mergeCell ref="C133:D133"/>
    <mergeCell ref="C135:D135"/>
    <mergeCell ref="C136:D136"/>
    <mergeCell ref="C126:D126"/>
    <mergeCell ref="C127:D127"/>
    <mergeCell ref="C128:D128"/>
    <mergeCell ref="C129:D129"/>
    <mergeCell ref="C122:D122"/>
    <mergeCell ref="C123:D123"/>
    <mergeCell ref="C124:D124"/>
    <mergeCell ref="C125:D125"/>
    <mergeCell ref="C118:D118"/>
    <mergeCell ref="C119:D119"/>
    <mergeCell ref="C120:D120"/>
    <mergeCell ref="C121:D121"/>
    <mergeCell ref="C113:D113"/>
    <mergeCell ref="C114:D114"/>
    <mergeCell ref="C115:D115"/>
    <mergeCell ref="C117:D117"/>
    <mergeCell ref="C109:D109"/>
    <mergeCell ref="C110:D110"/>
    <mergeCell ref="C111:D111"/>
    <mergeCell ref="C112:D112"/>
    <mergeCell ref="C105:D105"/>
    <mergeCell ref="C106:D106"/>
    <mergeCell ref="C107:D107"/>
    <mergeCell ref="C108:D108"/>
    <mergeCell ref="C100:D100"/>
    <mergeCell ref="C101:D101"/>
    <mergeCell ref="C102:D102"/>
    <mergeCell ref="C103:D103"/>
    <mergeCell ref="C96:D96"/>
    <mergeCell ref="C97:D97"/>
    <mergeCell ref="C98:D98"/>
    <mergeCell ref="C99:D99"/>
    <mergeCell ref="C92:D92"/>
    <mergeCell ref="C93:D93"/>
    <mergeCell ref="C94:D94"/>
    <mergeCell ref="C95:D95"/>
    <mergeCell ref="C88:D88"/>
    <mergeCell ref="C89:D89"/>
    <mergeCell ref="C90:D90"/>
    <mergeCell ref="C91:D91"/>
    <mergeCell ref="C83:D83"/>
    <mergeCell ref="C84:D84"/>
    <mergeCell ref="C85:D85"/>
    <mergeCell ref="C87:D87"/>
    <mergeCell ref="C76:D76"/>
    <mergeCell ref="C77:D77"/>
    <mergeCell ref="C79:D79"/>
    <mergeCell ref="C81:D81"/>
    <mergeCell ref="C72:D72"/>
    <mergeCell ref="C73:D73"/>
    <mergeCell ref="C74:D74"/>
    <mergeCell ref="C75:D75"/>
    <mergeCell ref="C68:D68"/>
    <mergeCell ref="C69:D69"/>
    <mergeCell ref="C70:D70"/>
    <mergeCell ref="C71:D71"/>
    <mergeCell ref="C58:D58"/>
    <mergeCell ref="C65:D65"/>
    <mergeCell ref="C66:D66"/>
    <mergeCell ref="C67:D67"/>
    <mergeCell ref="C50:D50"/>
    <mergeCell ref="C60:D60"/>
    <mergeCell ref="C61:D61"/>
    <mergeCell ref="C51:D51"/>
    <mergeCell ref="C52:D52"/>
    <mergeCell ref="C53:D53"/>
    <mergeCell ref="C54:D54"/>
    <mergeCell ref="C55:D55"/>
    <mergeCell ref="C56:D56"/>
    <mergeCell ref="C57:D57"/>
    <mergeCell ref="C46:D46"/>
    <mergeCell ref="C47:D47"/>
    <mergeCell ref="C48:D48"/>
    <mergeCell ref="C49:D49"/>
    <mergeCell ref="C9:D9"/>
    <mergeCell ref="C10:D10"/>
    <mergeCell ref="C33:D33"/>
    <mergeCell ref="C36:D36"/>
    <mergeCell ref="C34:D34"/>
    <mergeCell ref="C35:D35"/>
    <mergeCell ref="A1:G1"/>
    <mergeCell ref="A3:B3"/>
    <mergeCell ref="A4:B4"/>
    <mergeCell ref="C4:G4"/>
    <mergeCell ref="C399:D399"/>
    <mergeCell ref="C28:D28"/>
    <mergeCell ref="C29:D29"/>
    <mergeCell ref="C30:D30"/>
    <mergeCell ref="C31:D31"/>
    <mergeCell ref="C32:D32"/>
    <mergeCell ref="C37:D37"/>
    <mergeCell ref="C38:D38"/>
    <mergeCell ref="C39:D39"/>
    <mergeCell ref="C40:D40"/>
    <mergeCell ref="E178:F178"/>
    <mergeCell ref="C20:D20"/>
    <mergeCell ref="C22:D22"/>
    <mergeCell ref="C24:D24"/>
    <mergeCell ref="C41:D41"/>
    <mergeCell ref="C42:D42"/>
    <mergeCell ref="C43:D43"/>
    <mergeCell ref="C44:D44"/>
    <mergeCell ref="C59:D59"/>
    <mergeCell ref="C45:D45"/>
  </mergeCells>
  <printOptions/>
  <pageMargins left="0.5905511811023623" right="0.3937007874015748" top="0.1968503937007874" bottom="0.1968503937007874" header="0" footer="0.1968503937007874"/>
  <pageSetup horizontalDpi="300" verticalDpi="300" orientation="portrait" paperSize="9" scale="98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Srna</dc:creator>
  <cp:keywords/>
  <dc:description/>
  <cp:lastModifiedBy>miskova</cp:lastModifiedBy>
  <cp:lastPrinted>2014-04-28T06:54:14Z</cp:lastPrinted>
  <dcterms:created xsi:type="dcterms:W3CDTF">2014-03-15T11:18:44Z</dcterms:created>
  <dcterms:modified xsi:type="dcterms:W3CDTF">2014-11-06T12:58:47Z</dcterms:modified>
  <cp:category/>
  <cp:version/>
  <cp:contentType/>
  <cp:contentStatus/>
</cp:coreProperties>
</file>