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22" sheetId="1" r:id="rId1"/>
    <sheet name="výdaje 2022" sheetId="2" r:id="rId2"/>
    <sheet name="financování 2022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Lenka Bulířová</author>
    <author>hfoved</author>
    <author>Martin Sluka</author>
  </authors>
  <commentList>
    <comment ref="K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rFont val="Tahoma"/>
            <family val="2"/>
          </rPr>
          <t>Aktuální sazba 0,20 % p.a. (do 09/2021)
ČNB začala zvyšovat úrokové sazby což se časem přenese i na komerční banky
Od 10/2021 sazba 0,50 % p.a. s výhledem dalšího zvyšování spolu s růstem sazeb ČNB</t>
        </r>
        <r>
          <rPr>
            <sz val="11"/>
            <color indexed="10"/>
            <rFont val="Tahoma"/>
            <family val="2"/>
          </rPr>
          <t xml:space="preserve">
Od 12/2021 sazba 1,00 % p.a.
</t>
        </r>
        <r>
          <rPr>
            <sz val="11"/>
            <rFont val="Tahoma"/>
            <family val="2"/>
          </rPr>
          <t xml:space="preserve">
</t>
        </r>
      </text>
    </comment>
    <comment ref="F81" authorId="0">
      <text>
        <r>
          <rPr>
            <b/>
            <sz val="11"/>
            <rFont val="Tahoma"/>
            <family val="2"/>
          </rPr>
          <t xml:space="preserve">hfoved:
</t>
        </r>
        <r>
          <rPr>
            <sz val="11"/>
            <rFont val="Tahoma"/>
            <family val="2"/>
          </rPr>
          <t>+ UZ 17969</t>
        </r>
      </text>
    </comment>
    <comment ref="K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
v roce 2019 byl skutečný příjem z RUD 91 mil. Kč 
v roce 2020 byl skutečný příjem z RUD 85 mil. Kč.
</t>
        </r>
        <r>
          <rPr>
            <sz val="9"/>
            <rFont val="Tahoma"/>
            <family val="2"/>
          </rPr>
          <t xml:space="preserve">
Odhadovaná výše daňových příjmů v roce 2021 z RUD cca 92 mil. Kč. 
Situace v roce 2022 bude příjmově velmi nepředvídatelná. Hra s odpuštěním DPH u energií, omezení výroby automobilového průmyslu. Očekávaný příjem cca 81 mil Kč. V návrhu provizoria počítáme pouze s příjmem 69 mil. Kč, tudíž s možnou rezervou cca 12 mil. Kč.
</t>
        </r>
        <r>
          <rPr>
            <sz val="9"/>
            <color indexed="10"/>
            <rFont val="Tahoma"/>
            <family val="2"/>
          </rPr>
          <t>V roce 2021 byl skutečný příjem z RUD 95 mil. Kč.
Očekávaný příjem v roce 2022 cca 91 mil Kč. V návrhu rozpočtu počítáme pouze s příjmem 69 mil. Kč, tudíž s možnou rezervou cca 22 mil. Kč.</t>
        </r>
        <r>
          <rPr>
            <sz val="9"/>
            <rFont val="Tahoma"/>
            <family val="2"/>
          </rPr>
          <t xml:space="preserve">
</t>
        </r>
      </text>
    </comment>
    <comment ref="K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 xml:space="preserve">V roce 2019 byl příjem z hazardu 3,5 mil. Kč. 
K 30.09.2020 byl příjem z hazardu 2,9 mil. Kč (očekávání do konce roku 3,5 mil. Kč).
V návrhu provirozoria je tak o 1 mil. Kč nižší příjem než by měl být skutečný příjem v roce 2020. Zohledněny jsou ekonomické problémy společnosti Bonver Win
Usnesením Krajského soudu v Ostravě ze dne 30.6.2021, č.j. KSOS 34 INS 12324/2021-A-3 bylo vyhlášeno mimořádné moratorium na majetek dlužníka BONVER WIN, a.s., IČ 258 99 651. Moratorium  je  účinné od okamžiku zveřejnění usnesení v insolvenčním rejstříku a trvá po dobu 3 měsíců (tj. do 30.9.2021). </t>
        </r>
      </text>
    </comment>
    <comment ref="K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Konečná splatnost 02/2026
</t>
        </r>
      </text>
    </comment>
    <comment ref="K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13 mil. Kč
odhadovaný příjem v roce 2021 z DZN rovněž cca 13 mil. Kč
V roce 2022 dojde k navýšení koeficientu u DZN v části obce (hlavně výrobní haly). V návrhu tak navyšujeme příjem na skutečnou výši minulých let a rezervu máme v navýšení vlivem změny koeficientu.</t>
        </r>
      </text>
    </comment>
    <comment ref="K49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náhrady za zničený hasičský vůz - řádné splácení</t>
        </r>
      </text>
    </comment>
    <comment ref="H68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navýšeno dle skutečně schváleného příspěvku v rozpočtu ČR</t>
        </r>
        <r>
          <rPr>
            <b/>
            <sz val="9"/>
            <color indexed="10"/>
            <rFont val="Tahoma"/>
            <family val="2"/>
          </rPr>
          <t xml:space="preserve"> </t>
        </r>
      </text>
    </comment>
    <comment ref="H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</t>
        </r>
      </text>
    </comment>
    <comment ref="H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color indexed="10"/>
            <rFont val="Tahoma"/>
            <family val="2"/>
          </rPr>
          <t>Aktuální sazba 0,20 % p.a.</t>
        </r>
        <r>
          <rPr>
            <sz val="11"/>
            <rFont val="Tahoma"/>
            <family val="2"/>
          </rPr>
          <t xml:space="preserve">
</t>
        </r>
      </text>
    </comment>
    <comment ref="H45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odpa 2212 - Náhrada škody od ARR - Agentura regionálního rozvoje, spol. s r.o. - Dohoda o uznání závazku k náhradě škody D/4/2019 vzniklé při výběrovém řízení na akci "RTN - Terminál Chrastava". První splátka 6 930,- Kč dalších 155 splátek je měsíčních po 5 000,- Kč, tzn. v roce 2020 60 000,- Kč.</t>
        </r>
      </text>
    </comment>
    <comment ref="H42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návrhu rozpočtu je příjem o 113 tis. Kč nižší než byl příjem předchozího roku.</t>
        </r>
      </text>
    </comment>
    <comment ref="H34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pokuta ČIŽP pila Facek</t>
        </r>
      </text>
    </comment>
    <comment ref="H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cca 13 mil. Kč - necháváme si tak peníze v rezervě</t>
        </r>
      </text>
    </comment>
    <comment ref="H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>V roce 2019 byl příjem z hazardu 3,5 mil. Kč. V návrhu rozpočtu je tak o 1 mil. Kč nižší příjem než byl skutečný příjem v roce 2019 a to z důvodu ekonomických omezení, které budou mít dopad i do roku 2021.</t>
        </r>
      </text>
    </comment>
    <comment ref="H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v roce 2019 byl skutečný příjem z RUD 91 mil. Kč tzn. v návrhu rozpočtu je o 8 mil. nižší příjem z RUD než v roce 2019. Předpokládá rezerva je tak při očekávaném vyšším příjmu z RUD v roce 2020 cca 11 mil. Kč.
</t>
        </r>
        <r>
          <rPr>
            <sz val="9"/>
            <rFont val="Tahoma"/>
            <family val="2"/>
          </rPr>
          <t xml:space="preserve">V případě, že krizová situace velmi rychle odezní (maximálně do dvou měsíců a to celosvětově), přijde rychlý růst ve tvaru V (odložená spotřeba) a nebude se upravovat podíl na RUD pro obce v ČR bude rezerva nulová. V případě, že se situace bude prodlužovat a bude tak jiný scénář než výše, budou příjmy výrazně nižší než byly v roce 2018 a bude se muset razantně škrtat.
Výrazně nižší příjem z RUD z důvodu opatření v rámci boje s koronavirem "vypnutí ekonomické aktivity" + příspěvek obce na kompenzační balíček
Odhad daňových příjmů v roce 2020 je cca 81 mil. Kč tzn. o 10 mil. Kč méně než v roce 2019 a o 2 mil. Kč méně než v roce 2018. Daňové příjmy k 9.11.2020 josu 73 892 166,48 Kč.
</t>
        </r>
        <r>
          <rPr>
            <sz val="9"/>
            <color indexed="10"/>
            <rFont val="Tahoma"/>
            <family val="2"/>
          </rPr>
          <t>Skutečná výše daňových příjmů v roce 2020 RUD byla 85 mil. Kč.</t>
        </r>
        <r>
          <rPr>
            <sz val="9"/>
            <rFont val="Tahoma"/>
            <family val="2"/>
          </rPr>
          <t xml:space="preserve"> 
</t>
        </r>
        <r>
          <rPr>
            <sz val="9"/>
            <color indexed="10"/>
            <rFont val="Tahoma"/>
            <family val="2"/>
          </rPr>
          <t>Situace v roce 2021 bude příjmově horší než v roce 2020 (daňový balíček), tzn. možný příjem cca 81 mil Kč. V návrhu provizoria a i v návrhu rozpočtu počítáme pouze s příjmem 69 mil. Kč, tudíž s možnou rezervou cca 12 mil. Kč.</t>
        </r>
        <r>
          <rPr>
            <sz val="9"/>
            <rFont val="Tahoma"/>
            <family val="2"/>
          </rPr>
          <t xml:space="preserve">
</t>
        </r>
      </text>
    </comment>
    <comment ref="K6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navýšeno dle návrhu státního rozpočtu 2022
5.792.700,00 CZK</t>
        </r>
      </text>
    </comment>
    <comment ref="K2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daňový příjem
122.676 tis. CZK</t>
        </r>
      </text>
    </comment>
    <comment ref="K5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nedaňový příjem
25.970 tis. CZK</t>
        </r>
      </text>
    </comment>
    <comment ref="K75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dotace za roky 2020-2021 LK dle smlouvy o poskytnutí dotace na podporu dopravní výchovy na dětských dopravních hřištích v Libereckém kraji č. OLP/648/2020 a OLP/1222/2021</t>
        </r>
      </text>
    </comment>
    <comment ref="J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
v roce 2019 byl skutečný příjem z RUD 91 mil. Kč 
v roce 2020 byl skutečný příjem z RUD 85 mil. Kč.
</t>
        </r>
        <r>
          <rPr>
            <sz val="9"/>
            <rFont val="Tahoma"/>
            <family val="2"/>
          </rPr>
          <t xml:space="preserve">
Odhadovaná výše daňových příjmů v roce 2021 z RUD cca 92 mil. Kč. 
Situace v roce 2022 bude příjmově velmi nepředvídatelná. Hra s odpuštěním DPH u energií, omezení výroby automobilového průmyslu. Očekávaný příjem cca 81 mil Kč. V návrhu provizoria počítáme pouze s příjmem 69 mil. Kč, tudíž s možnou rezervou cca 12 mil. Kč.
</t>
        </r>
        <r>
          <rPr>
            <sz val="9"/>
            <color indexed="10"/>
            <rFont val="Tahoma"/>
            <family val="2"/>
          </rPr>
          <t>V roce 2021 byl skutečný příjem z RUD 95 mil. Kč.
Očekávaný příjem v roce 2022 cca 91 mil Kč. V návrhu rozpočtu počítáme pouze s příjmem 69 mil. Kč, tudíž s možnou rezervou cca 22 mil. Kč.</t>
        </r>
        <r>
          <rPr>
            <sz val="9"/>
            <rFont val="Tahoma"/>
            <family val="2"/>
          </rPr>
          <t xml:space="preserve">
</t>
        </r>
      </text>
    </comment>
    <comment ref="J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 xml:space="preserve">V roce 2019 byl příjem z hazardu 3,5 mil. Kč. 
K 30.09.2020 byl příjem z hazardu 2,9 mil. Kč (očekávání do konce roku 3,5 mil. Kč).
V návrhu provirozoria je tak o 1 mil. Kč nižší příjem než by měl být skutečný příjem v roce 2020. Zohledněny jsou ekonomické problémy společnosti Bonver Win
Usnesením Krajského soudu v Ostravě ze dne 30.6.2021, č.j. KSOS 34 INS 12324/2021-A-3 bylo vyhlášeno mimořádné moratorium na majetek dlužníka BONVER WIN, a.s., IČ 258 99 651. Moratorium  je  účinné od okamžiku zveřejnění usnesení v insolvenčním rejstříku a trvá po dobu 3 měsíců (tj. do 30.9.2021). </t>
        </r>
      </text>
    </comment>
    <comment ref="J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13 mil. Kč
odhadovaný příjem v roce 2021 z DZN rovněž cca 13 mil. Kč
V roce 2022 dojde k navýšení koeficientu u DZN v části obce (hlavně výrobní haly). V návrhu tak navyšujeme příjem na skutečnou výši minulých let a rezervu máme v navýšení vlivem změny koeficientu.</t>
        </r>
      </text>
    </comment>
    <comment ref="J2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daňový příjem
122.676 tis. CZK</t>
        </r>
      </text>
    </comment>
    <comment ref="J49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náhrady za zničený hasičský vůz - řádné splácení</t>
        </r>
      </text>
    </comment>
    <comment ref="J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rFont val="Tahoma"/>
            <family val="2"/>
          </rPr>
          <t>Aktuální sazba 0,20 % p.a. (do 09/2021)
ČNB začala zvyšovat úrokové sazby což se časem přenese i na komerční banky
Od 10/2021 sazba 0,50 % p.a. s výhledem dalšího zvyšování spolu s růstem sazeb ČNB</t>
        </r>
        <r>
          <rPr>
            <sz val="11"/>
            <color indexed="10"/>
            <rFont val="Tahoma"/>
            <family val="2"/>
          </rPr>
          <t xml:space="preserve">
Od 12/2021 sazba 1,00 % p.a.
</t>
        </r>
        <r>
          <rPr>
            <sz val="11"/>
            <rFont val="Tahoma"/>
            <family val="2"/>
          </rPr>
          <t xml:space="preserve">
</t>
        </r>
      </text>
    </comment>
    <comment ref="J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Konečná splatnost 02/2026
</t>
        </r>
      </text>
    </comment>
    <comment ref="J5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 roce 2021 nedaňový příjem
25.970 tis. CZK</t>
        </r>
      </text>
    </comment>
    <comment ref="J68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navýšeno dle návrhu státního rozpočtu 2022
5.792.700,00 CZK</t>
        </r>
      </text>
    </comment>
    <comment ref="J75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dotace za roky 2020-2021 LK dle smlouvy o poskytnutí dotace na podporu dopravní výchovy na dětských dopravních hřištích v Libereckém kraji č. OLP/648/2020 a OLP/1222/2021</t>
        </r>
      </text>
    </comment>
    <comment ref="I56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12 000,- Kč splátky půjčených prostředků obyvatelstvu - návratná finanční výpomoc obyvatelům Nádražní čp. 202
Konečná splatnost 02/2026
</t>
        </r>
      </text>
    </comment>
    <comment ref="I50" authorId="0">
      <text>
        <r>
          <rPr>
            <b/>
            <sz val="11"/>
            <rFont val="Tahoma"/>
            <family val="2"/>
          </rPr>
          <t>hfoved: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založen spořicí účet bez výpovědní lhůty s vyhlašovanou úrokovou sazbou - aktuálně 0,80 % p.a.
</t>
        </r>
        <r>
          <rPr>
            <sz val="11"/>
            <color indexed="10"/>
            <rFont val="Tahoma"/>
            <family val="2"/>
          </rPr>
          <t xml:space="preserve">Aktuální sazba 0,20 % p.a. (do 09/2021)
ČNB začala zvyšovat úrokové sazby což se časem přenese i na komerční banky
Od 10/2021 sazba 0,50 % p.a. s výhledem dalšího zvyšování spolu s růstem sazeb ČNB
</t>
        </r>
        <r>
          <rPr>
            <sz val="11"/>
            <rFont val="Tahoma"/>
            <family val="2"/>
          </rPr>
          <t xml:space="preserve">
</t>
        </r>
      </text>
    </comment>
    <comment ref="I49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náhrady za zničený hasičský vůz - řádné splácení</t>
        </r>
      </text>
    </comment>
    <comment ref="I20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skutečný příjem v roce 2020 z DZN byl 13 mil. Kč
odhadovaný příjem v roce 2021 z DZN rovněž cca 13 mil. Kč
V roce 2022 dojde k navýšení koeficientu u DZN v části obce (hlavně výrobní haly). V návrhu tak navyšujeme příjem na skutečnou výši minulých let a rezervu máme v navýšení vlivem změny koeficientu.</t>
        </r>
      </text>
    </comment>
    <comment ref="I17" authorId="1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 xml:space="preserve">V roce 2019 byl příjem z hazardu 3,5 mil. Kč. 
K 30.09.2020 byl příjem z hazardu 2,9 mil. Kč (očekávání do konce roku 3,5 mil. Kč).
V návrhu provirozoria je tak o 1 mil. Kč nižší příjem než by měl být skutečný příjem v roce 2020. Zohledněny jsou ekonomické problémy společnosti Bonver Win
Usnesením Krajského soudu v Ostravě ze dne 30.6.2021, č.j. KSOS 34 INS 12324/2021-A-3 bylo vyhlášeno mimořádné moratorium na majetek dlužníka BONVER WIN, a.s., IČ 258 99 651. Moratorium  je  účinné od okamžiku zveřejnění usnesení v insolvenčním rejstříku a trvá po dobu 3 měsíců (tj. do 30.9.2021). </t>
        </r>
      </text>
    </comment>
    <comment ref="I9" authorId="1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roce 2018 byl skutečný příjem z RUD 83 mil. Kč 
v roce 2019 byl skutečný příjem z RUD 91 mil. Kč 
v roce 2020 byl skutečný příjem z RUD 85 mil. Kč.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Odhadovaná výše daňových příjmů v roce 2021 z RUD cca 92 mil. Kč.</t>
        </r>
        <r>
          <rPr>
            <sz val="9"/>
            <rFont val="Tahoma"/>
            <family val="2"/>
          </rPr>
          <t xml:space="preserve"> 
</t>
        </r>
        <r>
          <rPr>
            <sz val="9"/>
            <color indexed="10"/>
            <rFont val="Tahoma"/>
            <family val="2"/>
          </rPr>
          <t>Situace v roce 2022 bude příjmově velmi nepředvídatelná. Hra s odpuštěním DPH u energií, omezení výroby automobilového průmyslu. Očekávaný příjem cca 81 mil Kč. V návrhu provizoria počítáme pouze s příjmem 69 mil. Kč, tudíž s možnou rezervou cca 12 mil. Kč.</t>
        </r>
        <r>
          <rPr>
            <sz val="9"/>
            <rFont val="Tahoma"/>
            <family val="2"/>
          </rPr>
          <t xml:space="preserve">
</t>
        </r>
      </text>
    </comment>
    <comment ref="E12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přečíslování položky rozpočtové skladby</t>
        </r>
      </text>
    </comment>
    <comment ref="K10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daň z příjmů právnických osob za rok 2021 vypočtená a odvedená městu 4 346 820,- Kč
příjem řádek 7
výdaj řádek 37</t>
        </r>
      </text>
    </comment>
    <comment ref="K64" authorId="2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RM Chrastava dne 31.01.2022
2022/02/IV                 
RM   s c h v á l i l a     
na základě zápisu o otevírání obálek s nabídkami na odkup osobního vozu zn. Ford Connect Tourneo (příloha č. 4a k originálu usnesení) kupní smlouvu o prodeji motorového vozidla (příloha č. 4b k originálu usnesení) s Vojtěchem Horálkem a pověřila starostu jejím podpisem
</t>
        </r>
      </text>
    </comment>
    <comment ref="K51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pojistné plnění 3 229,00 CZK Generali Česká pojišťovna
Dne 4.9.2021 okolo 21:40 hod. přijala hlídka MP Chrastava tel. oznámení ohledně skupiny (zřejmě) mladistvých osob, kteří měli poškodit kameninový odpadkový koš na autobusovém nádraží v ul. Nádražní v Chrastavě. Hlídka MP ve složení str. Jan Loučka po příjezdu toto podezření potvrdila a ihned zahájila hlídkovou činnost v bezprostředním okolí. Bohužel se do dnešního dne tj. 5.1.2022 ani za pomoci MKDS nepodařilo pachatele činu identifikovat.  </t>
        </r>
      </text>
    </comment>
    <comment ref="K45" authorId="2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odpa 2169 - stavební pokuty
odpa 2212 - Náhrada škody od ARR - Agentura regionálního rozvoje, spol. s r.o. - Dohoda o uznání závazku k náhradě škody D/4/2019 vzniklé při výběrovém řízení na akci "RTN - Terminál Chrastava". První splátka 6 930,- Kč dalších 155 splátek je měsíčních po 5 000,- Kč, tzn. v roce 2022 60 000,- Kč.</t>
        </r>
      </text>
    </comment>
  </commentList>
</comments>
</file>

<file path=xl/comments2.xml><?xml version="1.0" encoding="utf-8"?>
<comments xmlns="http://schemas.openxmlformats.org/spreadsheetml/2006/main">
  <authors>
    <author>hfoved</author>
    <author>Martin Sluka</author>
  </authors>
  <commentList>
    <comment ref="J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13 885,10 Kč ze starých úvěrů + cca 200 tis. Kč úrok z částečně čerpaného úvěru na projekt "Rekonstrukce ZŠ Chrastavaí" budova ve Školní ulici a nově úrok cca 60 tis. Kč z postupně čerpaného úvěru 50 mil. Kč na investiční akce let 2021-2022.</t>
        </r>
        <r>
          <rPr>
            <sz val="9"/>
            <rFont val="Tahoma"/>
            <family val="0"/>
          </rPr>
          <t xml:space="preserve">
</t>
        </r>
      </text>
    </comment>
    <comment ref="J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Vítkov, Andělská hora, lokální opravy</t>
        </r>
      </text>
    </comment>
    <comment ref="J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Euroregion Nisa cca 32 tis. Kč + Mikroregion Hrádecko-Chrastavsko cca 83 tis. Kč + Svaz místních samospráv cca 15 tis. Kč + Svaz měst a obcí cca 25 tis. Kč + DMO Lužické Hory 30 tis. Kč + MAS Podještědí 1 tis. Kč.</t>
        </r>
      </text>
    </comment>
    <comment ref="J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pořízení změny územního plánu a regulačního plánu - pokračování</t>
        </r>
      </text>
    </comment>
    <comment ref="J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J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 roku 2022 navýšení počtu sociálních pracovníků o jednu pracovní sílu (Stráž nad Nisou)
početní stav pečovatelek od roku 2022 navýšen o další pracovní sílu (celkem od roku 2022 dvě osoby navíc proti roku předchozímu)</t>
        </r>
      </text>
    </comment>
    <comment ref="J2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18.10.2021
2021/05/XIX
ZM schválilo
záměr pořádat v roce 2022 sedmý ročník Oslav Mikroregionu Hrádecko-Chrastavsko a 
zavázalo se vyčlenit na pořádání této akce 350.000,- Kč v rozpočtu na rok 2022</t>
        </r>
      </text>
    </comment>
    <comment ref="G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navýšení ceny stravenky z 80,- Kč na 90,- Kč (nárůst zaměstnanci + 2,- Kč, sociální fond + 2,- Kč, zaměstnavatel + 6,- Kč)
nárůst o 4 zaměstnance na HPP (3 x přechod z dohod o provedení práce)</t>
        </r>
      </text>
    </comment>
    <comment ref="G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Vítkov, Andělská hora, lokální opravy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nižší převáděná částka z minulého roku -
zůstatek fondu k 31.12.2020 byl 2,848 mil. Kč, tvorba v roce 2021 bude naopak vyšší 3 mil. Kč řádná tvorba + 1 mil. Kč doplatek za rok 2020.</t>
        </r>
      </text>
    </comment>
    <comment ref="G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pořízení změny územního plánu a regulačního plánu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roku 2021 navýšení počtu sociálních pracovníků o jednu pracovní sílu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Euroregion Nisa cca 32 tis. Kč + Mikroregion Hrádecko-Chrastavsko cca 58 tis. Kč + Svaz místních samospráv cca 15 tis. Kč + Svaz měst a obcí cca 24 tis. Kč + DMO Lužické Hory 30 tis. Kč + MAS Podještědí 1 tis. Kč.</t>
        </r>
      </text>
    </comment>
    <comment ref="G4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vratka 3 786,94 Kč za nečerpanou část dotace na volby do zastupitelstev krajů a 1/3 Senátu.</t>
        </r>
        <r>
          <rPr>
            <sz val="9"/>
            <rFont val="Tahoma"/>
            <family val="0"/>
          </rPr>
          <t xml:space="preserve"> </t>
        </r>
      </text>
    </comment>
    <comment ref="G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25 427,82 Kč ze starých úvěrů + cca 280 tis. Kč úrok z částečně čerpaného úvěru na projekt "Rekonstrukce ZŠ Chrastavaí" budova ve Školní ulici</t>
        </r>
        <r>
          <rPr>
            <sz val="9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navýšení ceny stravenky z 80,- Kč na 90,- Kč (nárůst zaměstnanci + 2,- Kč, sociální fond + 2,- Kč, zaměstnavatel + 6,- Kč)</t>
        </r>
      </text>
    </comment>
    <comment ref="G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Volby do zastupitelstev 13 krajů a do Senátu se uskuteční ve dnech 2. a 3. října 2020. Druhé kolo voleb do Senátu proběhne 9. a 10. října 2020.
</t>
        </r>
        <r>
          <rPr>
            <sz val="9"/>
            <color indexed="10"/>
            <rFont val="Tahoma"/>
            <family val="2"/>
          </rPr>
          <t>výdaje upraveny na skutečnou výši obdržené dotace tzn. 254 000,- Kč v součtu na volby do zastupitelstev krajů a 1/3 Senátu Parlamentu ČR.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1 201 000,- Kč převedeno z roku 2020 jako nevyčerpaný zůstatek běžných výdajů - na žádost OV</t>
        </r>
      </text>
    </comment>
    <comment ref="G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22 000,- Kč převedeno z roku 2020 jako nevyčerpaný zůstatek běžných výdajů - na žádost OV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bude hrazena oprava náhonu firmou Pentagon pan Stanislav Záhon cca 1,5 mil. Kč ( dotace v EUR cca 700 tis. Kč)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
http://www.chrastava.cz/2020/czpl-namesti.htm
Zvýšení turistické atraktivity partnerských měst pomocí společného kulturního dědictví
Název projektu: Zvýšení turistické atraktivity partnerských měst pomocí společného kulturního dědictví
Program: Interreg V-A Česká republika – Polsko 2014–2020
Registrační číslo projektu: CZ.11.2.45/0.0/0.0/16_012/0002057
Oblast podpory: Fond mikroprojektů
Termín realizace projektu: 2020
Předpokládané celkové náklady projektu: cca 59 900 EUR
85 % dotace z celkových uznatelných výdajů, max. 30 000 EUR 
Na projekt bude poskytnuta finanční podpora z Evropské unie.
http://www.chrastava.cz/2020/nahon.htm</t>
        </r>
      </text>
    </comment>
    <comment ref="G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na opravu filtru a havarijních rozvodů na budově ŠJ - větší rozsah poškození</t>
        </r>
        <r>
          <rPr>
            <sz val="9"/>
            <color indexed="10"/>
            <rFont val="Tahoma"/>
            <family val="2"/>
          </rPr>
          <t xml:space="preserve">
dotace KÚLK 119 600,25 Kč pro projekt pod názvem: " Potravinová pomoc dětem v Libereckém kraji 6" dle smlouvy OLP/2196/2020.</t>
        </r>
      </text>
    </comment>
    <comment ref="J28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Usnesení ze ZM Chrastava dne 13. 12. 2021
2021/06/XXI 
ZM jmenovalo 
komisi jak pro Grant města Chrastava pro rok 2022 (koncipováno na výši 700 tis. Kč), tak 
pro vyhodnocení nejlepších sportovců za rok 2021 ve složení zastupitelů města: Helena 
Kačenová, Veronika Povýšilová, Zdeňka Močárková, Věra Smolová, Dušan Ramírez, Petr 
Zahradník, Karel Řehák, David Röbisch, Šimon Dvořák. Předsedou komise: Dušan Ramírez 
</t>
        </r>
      </text>
    </comment>
    <comment ref="J21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87 000,- Kč převedeno z roku 2021 jako nevyčerpaný zůstatek běžných výdajů - na žádost OV</t>
        </r>
      </text>
    </comment>
    <comment ref="J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1 683 000,- Kč převedeno z roku 2021 jako nevyčerpaný zůstatek běžných výdajů - na žádost OV</t>
        </r>
      </text>
    </comment>
    <comment ref="J4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vratka 50 063,46 CZK za nečerpanou část dotace na volby do Parlamentu ČR a zastupitelstva obce Nová Ves.
Účelová dotace ÚZ 98071 na volby do Poslanecké sněmovny Parlamentu ČR nebyla čerpána v plné výši. Na účet LK č. 94-5827461/0710 byla dne 31.01.2022 pod VS 980712007 poukázána částka ve výši 41.763,46 Kč.
Účelová dotace ÚZ 98074 na volby do zastupitelstva obce Nová Ves nebyla čerpána v plné výši. Na účet LK č. 94-5827461/0710 byla dne 31.01.2022 pod VS 980742007 poukázána částka ve výši 8.300,00 Kč.
</t>
        </r>
      </text>
    </comment>
    <comment ref="I21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87 000,- Kč převedeno z roku 2021 jako nevyčerpaný zůstatek běžných výdajů - na žádost OV</t>
        </r>
      </text>
    </comment>
    <comment ref="I22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1 683 000,- Kč převedeno z roku 2021 jako nevyčerpaný zůstatek běžných výdajů - na žádost OV</t>
        </r>
      </text>
    </comment>
    <comment ref="I2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18.10.2021
2021/05/XIX
ZM schválilo
záměr pořádat v roce 2022 sedmý ročník Oslav Mikroregionu Hrádecko-Chrastavsko a 
zavázalo se vyčlenit na pořádání této akce 350.000,- Kč v rozpočtu na rok 2022</t>
        </r>
      </text>
    </comment>
    <comment ref="I28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Usnesení ze ZM Chrastava dne 13. 12. 2021
2021/06/XXI 
ZM jmenovalo 
komisi jak pro Grant města Chrastava pro rok 2022 (koncipováno na výši 700 tis. Kč), tak 
pro vyhodnocení nejlepších sportovců za rok 2021 ve složení zastupitelů města: Helena 
Kačenová, Veronika Povýšilová, Zdeňka Močárková, Věra Smolová, Dušan Ramírez, Petr 
Zahradník, Karel Řehák, David Röbisch, Šimon Dvořák. Předsedou komise: Dušan Ramírez 
</t>
        </r>
      </text>
    </comment>
    <comment ref="I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13 885,10 Kč ze starých úvěrů + cca 200 tis. Kč úrok z částečně čerpaného úvěru na projekt "Rekonstrukce ZŠ Chrastavaí" budova ve Školní ulici a nově úrok cca 60 tis. Kč z postupně čerpaného úvěru 50 mil. Kč na investiční akce let 2021-2022.</t>
        </r>
        <r>
          <rPr>
            <sz val="9"/>
            <rFont val="Tahoma"/>
            <family val="0"/>
          </rPr>
          <t xml:space="preserve">
</t>
        </r>
      </text>
    </comment>
    <comment ref="I43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vratka za nečerpanou část dotace na volby do Parlamentu ČR a zastupitelstva obce Nová Ves.</t>
        </r>
      </text>
    </comment>
    <comment ref="I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Euroregion Nisa cca 32 tis. Kč + Mikroregion Hrádecko-Chrastavsko cca 83 tis. Kč + Svaz místních samospráv cca 15 tis. Kč + Svaz měst a obcí cca 25 tis. Kč + DMO Lužické Hory 30 tis. Kč + MAS Podještědí 1 tis. Kč.</t>
        </r>
      </text>
    </comment>
    <comment ref="I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I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 roku 2022 navýšení počtu sociálních pracovníků o jednu pracovní sílu (Stráž nad Nisou)
početní stav pečovatelek od roku 2022 navýšen o další pracovní sílu (celkem od roku 2022 dvě osoby navíc proti roku předchozímu)</t>
        </r>
      </text>
    </comment>
    <comment ref="I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pořízení změny územního plánu a regulačního plánu - pokračování</t>
        </r>
      </text>
    </comment>
    <comment ref="I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Vítkov, Andělská hora, lokální opravy</t>
        </r>
      </text>
    </comment>
    <comment ref="H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Vítkov, Andělská hora, lokální opravy</t>
        </r>
      </text>
    </comment>
    <comment ref="H6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pořízení změny územního plánu a regulačního plánu - pokračování</t>
        </r>
      </text>
    </comment>
    <comment ref="H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od roku 2022 navýšení počtu sociálních pracovníků o jednu pracovní sílu (Stráž nad Nisou)</t>
        </r>
      </text>
    </comment>
    <comment ref="H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oprava bezúplatně nabytého (darovaného) hasičského vozidla Tatra CAS24/8000/800 S3R, RZ AX 2267, rok výroby 1999 od Hasičského záchranného sboru hl. m. Prahy - přijetí daru schváleno v RM dne 30.07.2020</t>
        </r>
      </text>
    </comment>
    <comment ref="H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Euroregion Nisa cca 32 tis. Kč + Mikroregion Hrádecko-Chrastavsko cca 83 tis. Kč + Svaz místních samospráv cca 15 tis. Kč + Svaz měst a obcí cca 25 tis. Kč + DMO Lužické Hory 30 tis. Kč + MAS Podještědí 1 tis. Kč.</t>
        </r>
      </text>
    </comment>
    <comment ref="H4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úrok 13 885,10 Kč ze starých úvěrů + cca 200 tis. Kč úrok z částečně čerpaného úvěru na projekt "Rekonstrukce ZŠ Chrastavaí" budova ve Školní ulici a nově úrok cca 60 tis. Kč z postupně čerpaného úvěru 50 mil. Kč na investiční akce let 2021-2022.</t>
        </r>
        <r>
          <rPr>
            <sz val="9"/>
            <rFont val="Tahoma"/>
            <family val="0"/>
          </rPr>
          <t xml:space="preserve">
</t>
        </r>
      </text>
    </comment>
    <comment ref="H26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>18.10.2021
2021/05/XIX
ZM schválilo
záměr pořádat v roce 2022 sedmý ročník Oslav Mikroregionu Hrádecko-Chrastavsko a 
zavázalo se vyčlenit na pořádání této akce 350.000,- Kč v rozpočtu na rok 2022</t>
        </r>
      </text>
    </comment>
    <comment ref="J40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daň z příjmů právnických osob za rok 2021 vypočtená a odvedená městu 4 346 820,- Kč
příjem řádek 7
výdaj řádek 37</t>
        </r>
      </text>
    </comment>
    <comment ref="J65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čerpání z fondu kotelen - pomocný ohřev teplé vody - převod do investičního plánu ř. 53</t>
        </r>
      </text>
    </comment>
    <comment ref="J53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žádost o dar 150 000,- Kč pro Charitu Liberec - Domov pokojného stáří Chrastava
žádost o dar 15 000,- Kč Linka bezpečí (smlouva by byla v RM)</t>
        </r>
      </text>
    </comment>
    <comment ref="J5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565 290,- Kč smlouva o dopravní obslužnosti
74 000,- Kč smlouva o dopravní obslužnosti (nadstandard)</t>
        </r>
      </text>
    </comment>
  </commentList>
</comments>
</file>

<file path=xl/comments3.xml><?xml version="1.0" encoding="utf-8"?>
<comments xmlns="http://schemas.openxmlformats.org/spreadsheetml/2006/main">
  <authors>
    <author>hfoved</author>
    <author>Martin Sluka</author>
  </authors>
  <commentList>
    <comment ref="H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>zůstatek bankovních účtu města k 31.12.2020 cca 75 mil. Kč</t>
        </r>
        <r>
          <rPr>
            <sz val="9"/>
            <color indexed="10"/>
            <rFont val="Tahoma"/>
            <family val="2"/>
          </rPr>
          <t xml:space="preserve">
odhadovaný zůstatek bankovních účtů k 31.12.2021 cca 100 mil. Kč
skutečnost cca 103 mil. Kč.</t>
        </r>
      </text>
    </comment>
    <comment ref="H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 xml:space="preserve">zůstatek bankovních účtu města k 31.12.2020 cca 75 mil. Kč
</t>
        </r>
        <r>
          <rPr>
            <sz val="9"/>
            <color indexed="10"/>
            <rFont val="Tahoma"/>
            <family val="2"/>
          </rPr>
          <t xml:space="preserve">odhadovaný zůstatek bankovních účtů k 31.12.2021 cca 100 mil. Kč
skutečnost cca 103 mil. Kč.
</t>
        </r>
      </text>
    </comment>
    <comment ref="E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color indexed="10"/>
            <rFont val="Tahoma"/>
            <family val="2"/>
          </rPr>
          <t>zůstatek bankovních účtu města k 31.12.2020 cca 75 mil. Kč</t>
        </r>
      </text>
    </comment>
    <comment ref="E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color indexed="10"/>
            <rFont val="Tahoma"/>
            <family val="2"/>
          </rPr>
          <t>zůstatek bankovních účtu města k 31.12.2020 cca 75 mil. Kč</t>
        </r>
      </text>
    </comment>
    <comment ref="G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 xml:space="preserve">zůstatek bankovních účtu města k 31.12.2020 cca 75 mil. Kč
</t>
        </r>
        <r>
          <rPr>
            <sz val="9"/>
            <color indexed="10"/>
            <rFont val="Tahoma"/>
            <family val="2"/>
          </rPr>
          <t>odhadovaný zůstatek bankovních účtů k 31.12.2021 cca 100 mil. Kč</t>
        </r>
      </text>
    </comment>
    <comment ref="G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>zůstatek bankovních účtu města k 31.12.2020 cca 75 mil. Kč</t>
        </r>
        <r>
          <rPr>
            <sz val="9"/>
            <color indexed="10"/>
            <rFont val="Tahoma"/>
            <family val="2"/>
          </rPr>
          <t xml:space="preserve">
odhadovaný zůstatek bankovních účtů k 31.12.2021 cca 100 mil. Kč</t>
        </r>
      </text>
    </comment>
    <comment ref="F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>zůstatek bankovních účtu města k 31.12.2020 cca 75 mil. Kč</t>
        </r>
        <r>
          <rPr>
            <sz val="9"/>
            <color indexed="10"/>
            <rFont val="Tahoma"/>
            <family val="2"/>
          </rPr>
          <t xml:space="preserve">
odhadovaný zůstatek bankovních účtů k 31.12.2021 cca 100 mil. Kč</t>
        </r>
      </text>
    </comment>
    <comment ref="F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zůstatek bankovních účtů města k 31.12.2019
cca 48 mil. Kč
</t>
        </r>
        <r>
          <rPr>
            <sz val="9"/>
            <rFont val="Tahoma"/>
            <family val="2"/>
          </rPr>
          <t xml:space="preserve">zůstatek bankovních účtu města k 31.12.2020 cca 75 mil. Kč
</t>
        </r>
        <r>
          <rPr>
            <sz val="9"/>
            <color indexed="10"/>
            <rFont val="Tahoma"/>
            <family val="2"/>
          </rPr>
          <t>odhadovaný zůstatek bankovních účtů k 31.12.2021 cca 100 mil. Kč</t>
        </r>
      </text>
    </comment>
    <comment ref="H15" authorId="1">
      <text>
        <r>
          <rPr>
            <b/>
            <sz val="9"/>
            <rFont val="Tahoma"/>
            <family val="0"/>
          </rPr>
          <t>Martin Sluka:</t>
        </r>
        <r>
          <rPr>
            <sz val="9"/>
            <rFont val="Tahoma"/>
            <family val="0"/>
          </rPr>
          <t xml:space="preserve">
výplata dvou žadatelů - vybudování ČOV - převod na řádek 83 IP
přijato a zpracováno 8 žádostí na vybudování ČOV a 10 žádostí na připojení na kanalizaci (Vítkovská)</t>
        </r>
      </text>
    </comment>
    <comment ref="H14" authorId="1">
      <text>
        <r>
          <rPr>
            <b/>
            <sz val="9"/>
            <rFont val="Tahoma"/>
            <family val="2"/>
          </rPr>
          <t>Martin Sluka:</t>
        </r>
        <r>
          <rPr>
            <sz val="9"/>
            <rFont val="Tahoma"/>
            <family val="2"/>
          </rPr>
          <t xml:space="preserve">
příjato a zpracováno 6 žádostí z fondu fasáda</t>
        </r>
      </text>
    </comment>
  </commentList>
</comments>
</file>

<file path=xl/sharedStrings.xml><?xml version="1.0" encoding="utf-8"?>
<sst xmlns="http://schemas.openxmlformats.org/spreadsheetml/2006/main" count="295" uniqueCount="266">
  <si>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</si>
  <si>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</si>
  <si>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</si>
  <si>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</si>
  <si>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</si>
  <si>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</si>
  <si>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</si>
  <si>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</si>
  <si>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</si>
  <si>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</si>
  <si>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</si>
  <si>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</si>
  <si>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</si>
  <si>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</si>
  <si>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</si>
  <si>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</si>
  <si>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</si>
  <si>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</si>
  <si>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</si>
  <si>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</si>
  <si>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</si>
  <si>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</si>
  <si>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</si>
  <si>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</si>
  <si>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</si>
  <si>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</si>
  <si>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</si>
  <si>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</si>
  <si>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</si>
  <si>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</si>
  <si>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</si>
  <si>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</si>
  <si>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</si>
  <si>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</si>
  <si>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</si>
  <si>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</si>
  <si>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</si>
  <si>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</si>
  <si>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</si>
  <si>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</si>
  <si>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</si>
  <si>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</si>
  <si>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</si>
  <si>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</si>
  <si>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</si>
  <si>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</si>
  <si>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</si>
  <si>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</si>
  <si>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</si>
  <si>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</si>
  <si>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</si>
  <si>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</si>
  <si>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</si>
  <si>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</si>
  <si>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</si>
  <si>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</si>
  <si>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</si>
  <si>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</si>
  <si>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</si>
  <si>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</si>
  <si>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</si>
  <si>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</si>
  <si>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</si>
  <si>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</si>
  <si>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</si>
  <si>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</si>
  <si>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</si>
  <si>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</si>
  <si>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</si>
  <si>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</si>
  <si>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</si>
  <si>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</si>
  <si>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</si>
  <si>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</si>
  <si>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</si>
  <si>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</si>
  <si>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</si>
  <si>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</si>
  <si>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</si>
  <si>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veterinární péče</t>
  </si>
  <si>
    <t>výdaje na veterinární péči</t>
  </si>
  <si>
    <t>čtenářské poplatky</t>
  </si>
  <si>
    <t>fond skládky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</si>
  <si>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</si>
  <si>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</si>
  <si>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</si>
  <si>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</si>
  <si>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</si>
  <si>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</si>
  <si>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</si>
  <si>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</si>
  <si>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</si>
  <si>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přijaté úroky</t>
  </si>
  <si>
    <t>Partnerská města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</si>
  <si>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</si>
  <si>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</si>
  <si>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</si>
  <si>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</si>
  <si>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</si>
  <si>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</si>
  <si>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</si>
  <si>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</si>
  <si>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</si>
  <si>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</si>
  <si>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</si>
  <si>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</si>
  <si>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</si>
  <si>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</si>
  <si>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pojistné náhrady</t>
  </si>
  <si>
    <t>splátka úvěru VB CZ, a.s.- refinancování DPS</t>
  </si>
  <si>
    <t>0404 DPS, klub důchodců</t>
  </si>
  <si>
    <t>dary dle § 85 písm. b)</t>
  </si>
  <si>
    <t>správní poplatky</t>
  </si>
  <si>
    <t xml:space="preserve">Chrastavské slavnosti </t>
  </si>
  <si>
    <t>- 4 -</t>
  </si>
  <si>
    <t>krizové situace - rezerva</t>
  </si>
  <si>
    <t>0606 DPN, DPPO - obec, DPH</t>
  </si>
  <si>
    <t>odvod z loterií</t>
  </si>
  <si>
    <t>dary, dotace zájmovým spolkům na mimořádné akce</t>
  </si>
  <si>
    <t>fond velkých investičních akcí</t>
  </si>
  <si>
    <t>kontokorentní úvěr - auto hasiči</t>
  </si>
  <si>
    <t>kontokorentní úvěr - auto hasiči - splátka</t>
  </si>
  <si>
    <t>1111-1211</t>
  </si>
  <si>
    <t xml:space="preserve">investiční dary </t>
  </si>
  <si>
    <t xml:space="preserve">prodej nemovitostí </t>
  </si>
  <si>
    <t>fond kotelen</t>
  </si>
  <si>
    <t>0332 technická správa - opravy komunikací, chodníků</t>
  </si>
  <si>
    <t>sankce jiným rozpočtům</t>
  </si>
  <si>
    <t>chybí</t>
  </si>
  <si>
    <t>hasiči - muzeum /vstupné/,dary,plnění poj.</t>
  </si>
  <si>
    <t>ostatní příjmy, věcná břemena</t>
  </si>
  <si>
    <t xml:space="preserve">fond voda </t>
  </si>
  <si>
    <t>rozdíl saldo - financování</t>
  </si>
  <si>
    <t>UZ 90877</t>
  </si>
  <si>
    <t>dotace FS OPŽP - zateplení MŠ Luční</t>
  </si>
  <si>
    <t>6171, 6320</t>
  </si>
  <si>
    <t>0328 Bílokostelecká 50</t>
  </si>
  <si>
    <t>UZ 15832</t>
  </si>
  <si>
    <t>dotace MŽP - zametací vůz</t>
  </si>
  <si>
    <t>celkové náklady</t>
  </si>
  <si>
    <t>název projektu</t>
  </si>
  <si>
    <t>investiční úvěr ČS - sloučení všech úvěrů Sberbank</t>
  </si>
  <si>
    <t>technická správa</t>
  </si>
  <si>
    <t>0321 obřadní síň</t>
  </si>
  <si>
    <t>0322 Chrastavské slavnosti</t>
  </si>
  <si>
    <t>2310, 2133</t>
  </si>
  <si>
    <t>2341, 3639</t>
  </si>
  <si>
    <t>3722-9</t>
  </si>
  <si>
    <t>vstupné muzeum, prodeje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</si>
  <si>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</si>
  <si>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</si>
  <si>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</si>
  <si>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</si>
  <si>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</si>
  <si>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Ing. Michael Canov</t>
  </si>
  <si>
    <t xml:space="preserve">         starosta</t>
  </si>
  <si>
    <t>3313-15,92</t>
  </si>
  <si>
    <t>fond veřejného osvětlení</t>
  </si>
  <si>
    <t>veřejné osvětlení</t>
  </si>
  <si>
    <t>dotace KÚLK - PD most přes Lužickou Nisu</t>
  </si>
  <si>
    <t>příjmy z nájemného Bílokostelecká</t>
  </si>
  <si>
    <t>příjmy z nájemného Nádražní</t>
  </si>
  <si>
    <t>dotace státní správa + dotace opatrovnictví</t>
  </si>
  <si>
    <t>6310-20, 6171</t>
  </si>
  <si>
    <t>0604 správa + pojištění majetku, odpovědnosti</t>
  </si>
  <si>
    <t>grant 0323,3001</t>
  </si>
  <si>
    <t>1351, 1382</t>
  </si>
  <si>
    <t>dotace MPO - optimalizace veřejného osvětlení</t>
  </si>
  <si>
    <t>odvod z VHP a jiných TZ, daň z hazardních her</t>
  </si>
  <si>
    <t>prodej družstev. podílů</t>
  </si>
  <si>
    <t>Fond mikroprojektů CZ-PL, CZ-D</t>
  </si>
  <si>
    <t>Granty MŽP, MZ - předfinancování</t>
  </si>
  <si>
    <t>příjem EEH - zásah do krajinného rázu</t>
  </si>
  <si>
    <t>osadní výbor Vítkov - příjem od EEH</t>
  </si>
  <si>
    <t>dary a dotace pro ubytovatele seniorů</t>
  </si>
  <si>
    <t>rezerva na soudní spor s dodavateli elektrické energie</t>
  </si>
  <si>
    <t>hasiči Chrastava</t>
  </si>
  <si>
    <t>územní plánování</t>
  </si>
  <si>
    <t>čerpání úvěru ČS - rekonstrukce ZŠ - předfinancování dotace</t>
  </si>
  <si>
    <t>čerpání úvěru ČS - rekonstrukce ZŠ - na vlastní podíl</t>
  </si>
  <si>
    <t>dotace MMR - projekt "Rekonstrukce ZŠ Chrastava"</t>
  </si>
  <si>
    <t>UZ 17968</t>
  </si>
  <si>
    <t>0607, 0613 služební vozidla</t>
  </si>
  <si>
    <t>úroky z půjček</t>
  </si>
  <si>
    <t>4350,57,79</t>
  </si>
  <si>
    <t>3399,4357,79</t>
  </si>
  <si>
    <t xml:space="preserve">neinv. dotace a transfery(ER,MR,SMO,SMS) 0615, 2106,0604 </t>
  </si>
  <si>
    <t>2310, 21, 99</t>
  </si>
  <si>
    <t>ČS - rekonstrukce ZŠ - splátka úvěru z přijaté dotace</t>
  </si>
  <si>
    <t>příjmy z odpisů PO + odvod ze zlepšeného HV</t>
  </si>
  <si>
    <t>3612, 3613</t>
  </si>
  <si>
    <r>
      <t xml:space="preserve">příjmy - domovní správa </t>
    </r>
    <r>
      <rPr>
        <sz val="10"/>
        <rFont val="Arial CE"/>
        <family val="0"/>
      </rPr>
      <t>+ zdravotní středisko</t>
    </r>
  </si>
  <si>
    <t>0328 domovní správa + Nádražní 104 + zdravotní středisko</t>
  </si>
  <si>
    <t>3745, 3769</t>
  </si>
  <si>
    <t>ZŠ Chrastava - neinvestiční výdaje rekonstrukce ZŠ - IROP</t>
  </si>
  <si>
    <r>
      <t xml:space="preserve">správa - pokuty + </t>
    </r>
    <r>
      <rPr>
        <sz val="10"/>
        <rFont val="Arial CE"/>
        <family val="0"/>
      </rPr>
      <t>ostatní pokuty mimo MP</t>
    </r>
  </si>
  <si>
    <t>ČS - rekonstrukce ZŠ - splátka úvěru vlastní podíl</t>
  </si>
  <si>
    <t>fond fasáda</t>
  </si>
  <si>
    <t>dotace KÚLK - nákup štěpkovače</t>
  </si>
  <si>
    <t>3612, 6409</t>
  </si>
  <si>
    <t>ORM - § 1031, 3729, 3639, 3632, 2212, 3742, 2321</t>
  </si>
  <si>
    <t>2341, 3341, 3721, 3722, 3745, 3728, 3326, 3322, 3412</t>
  </si>
  <si>
    <t>FVI - RUD</t>
  </si>
  <si>
    <t>ČIŽP pokuty</t>
  </si>
  <si>
    <t>Euroregion dotace Česko - polské projekty</t>
  </si>
  <si>
    <t>2229, 2460</t>
  </si>
  <si>
    <t>finanční vypořádání minulých let, splátky půjčených prostředků</t>
  </si>
  <si>
    <t>dar od obce Bílý Kostel n. N. - výtah zdravotní středisko</t>
  </si>
  <si>
    <t>navýšení RUD 2020 proti 2012</t>
  </si>
  <si>
    <t>1345, 1342</t>
  </si>
  <si>
    <t>1355,81,83,85</t>
  </si>
  <si>
    <t>poplatek z ubytovací kapacity, poplatek z pobytu</t>
  </si>
  <si>
    <t>UZ 13015</t>
  </si>
  <si>
    <t>povodně, pandemie</t>
  </si>
  <si>
    <t>volby do zastupitelstev krajů</t>
  </si>
  <si>
    <t>prodej a pronájem drobného dlouhodobého majetku</t>
  </si>
  <si>
    <t>6171, 3639</t>
  </si>
  <si>
    <t>3122, 3113</t>
  </si>
  <si>
    <t>příspěvky na pořízení dlouhodob.majetku + prodej</t>
  </si>
  <si>
    <t xml:space="preserve">dotace sociální služby MPSV, KÚLK - UZ 13305 </t>
  </si>
  <si>
    <t>příspěvek na zmírnění poklesu daňových příjmů</t>
  </si>
  <si>
    <t>2221, 2292, 2295</t>
  </si>
  <si>
    <t>UZ 13351</t>
  </si>
  <si>
    <t>dotace MPSV - výkon povolání v období epidemie</t>
  </si>
  <si>
    <t>fond oprav obecních bytů a nebytových prostor</t>
  </si>
  <si>
    <t>fond voda</t>
  </si>
  <si>
    <t xml:space="preserve">2) položky IP, které můžou být financovány z investičního úvěru schváleného ve výši 50 mil. Kč na období čerpání 2021-2022 </t>
  </si>
  <si>
    <t>schválený úvěr 50 mil. Kč</t>
  </si>
  <si>
    <t>1) položky IP, které můžou být financovány z FVI - RUD,</t>
  </si>
  <si>
    <t>schválený rozpočet 2021</t>
  </si>
  <si>
    <t>UZ 98037</t>
  </si>
  <si>
    <t>dotace KÚLK - lesní hospodářství</t>
  </si>
  <si>
    <t>UZ 33063</t>
  </si>
  <si>
    <t>dotace MŠMT - zvyšování kvality ve vzdělávání</t>
  </si>
  <si>
    <t>dar Moravské Nové Vsi - humanitární pomoc - tornádo</t>
  </si>
  <si>
    <t>UZ 29014</t>
  </si>
  <si>
    <t>dotace MZe - lesní hospodářství - obnova</t>
  </si>
  <si>
    <t>UZ 98071</t>
  </si>
  <si>
    <t>dotace na volby do Parlamentu ČR</t>
  </si>
  <si>
    <t>volby do Parlamentu ČR - UZ 98071</t>
  </si>
  <si>
    <t>dotace KÚLK - Požární ochrana a prevence</t>
  </si>
  <si>
    <t>FVI - RUD (PS 14291+26000-1260)</t>
  </si>
  <si>
    <t>koupaliště</t>
  </si>
  <si>
    <t>Projekt "Most do kolonky"</t>
  </si>
  <si>
    <t>Projekt "učebny v podkroví CVA"</t>
  </si>
  <si>
    <t>Projekt "Bezpečnostní opatření v ul. Vítkovská"</t>
  </si>
  <si>
    <t>Projekt "Rekonstrukce ZŠ Chrastava" budova v Revol. ulici</t>
  </si>
  <si>
    <t>provizorium 2022</t>
  </si>
  <si>
    <r>
      <t xml:space="preserve">Akce - 10 let od povodní, </t>
    </r>
    <r>
      <rPr>
        <sz val="10"/>
        <rFont val="Arial CE"/>
        <family val="0"/>
      </rPr>
      <t>Oslavy Mikroregionu H-CH</t>
    </r>
  </si>
  <si>
    <t>2119,2329,2132,2324</t>
  </si>
  <si>
    <t>schválený rozpočet 2022</t>
  </si>
  <si>
    <t>1. změna rozpočtu 2022</t>
  </si>
  <si>
    <t>Příjmy - 1. změna rozpočtu 2022 - rozpočtové opatření</t>
  </si>
  <si>
    <t>Výdaje - 1. změna rozpočtu 2022 - rozpočtové opatření</t>
  </si>
  <si>
    <t>Financování - 1. změna rozpočtu 2022 - rozpočtové opatření</t>
  </si>
  <si>
    <r>
      <t>ostatní pronájmy (pozemky, zařízení) +</t>
    </r>
    <r>
      <rPr>
        <sz val="10"/>
        <rFont val="Arial CE"/>
        <family val="0"/>
      </rPr>
      <t xml:space="preserve"> rybníky</t>
    </r>
  </si>
  <si>
    <r>
      <t xml:space="preserve">správa - náklady řízení, ostatní služby </t>
    </r>
    <r>
      <rPr>
        <sz val="10"/>
        <rFont val="Arial CE"/>
        <family val="0"/>
      </rPr>
      <t>(rozhlas)</t>
    </r>
  </si>
  <si>
    <t>6171, 3341</t>
  </si>
  <si>
    <r>
      <t xml:space="preserve">dotace KÚLK - </t>
    </r>
    <r>
      <rPr>
        <sz val="10"/>
        <rFont val="Arial CE"/>
        <family val="0"/>
      </rPr>
      <t>dopravní výchova</t>
    </r>
  </si>
  <si>
    <t>fond kotelen (PS 150+1350-1350)-505</t>
  </si>
  <si>
    <t>fond oprav obecních bytů (PS 5523+3000-7000)-325</t>
  </si>
  <si>
    <r>
      <t xml:space="preserve">1340, </t>
    </r>
    <r>
      <rPr>
        <sz val="10"/>
        <color indexed="10"/>
        <rFont val="Arial CE"/>
        <family val="0"/>
      </rPr>
      <t>1345</t>
    </r>
  </si>
  <si>
    <r>
      <t xml:space="preserve">6171, 2212, 2619, 3639, </t>
    </r>
    <r>
      <rPr>
        <sz val="9"/>
        <color indexed="10"/>
        <rFont val="Arial CE"/>
        <family val="0"/>
      </rPr>
      <t>2169</t>
    </r>
  </si>
  <si>
    <r>
      <t>dary -</t>
    </r>
    <r>
      <rPr>
        <sz val="10"/>
        <color indexed="10"/>
        <rFont val="Arial CE"/>
        <family val="0"/>
      </rPr>
      <t xml:space="preserve"> Charita Liberec</t>
    </r>
    <r>
      <rPr>
        <sz val="10"/>
        <rFont val="Arial CE"/>
        <family val="0"/>
      </rPr>
      <t xml:space="preserve">, Hospic sv. Zdislavy, </t>
    </r>
    <r>
      <rPr>
        <sz val="10"/>
        <color indexed="10"/>
        <rFont val="Arial CE"/>
        <family val="0"/>
      </rPr>
      <t>Linka bezpečí</t>
    </r>
  </si>
  <si>
    <t>ZM 11.04.2022</t>
  </si>
  <si>
    <t>předkládá: HFO 12.04.2022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</si>
</sst>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6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9"/>
      <color indexed="10"/>
      <name val="Tahoma"/>
      <family val="2"/>
    </font>
    <font>
      <b/>
      <sz val="9"/>
      <color indexed="10"/>
      <name val="Tahoma"/>
      <family val="2"/>
    </font>
    <font>
      <b/>
      <sz val="11"/>
      <color indexed="10"/>
      <name val="Arial CE"/>
      <family val="2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1"/>
      <color rgb="FFFF0000"/>
      <name val="Arial CE"/>
      <family val="0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/>
    </xf>
    <xf numFmtId="0" fontId="1" fillId="36" borderId="2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35" xfId="0" applyFont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35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36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31" xfId="0" applyFont="1" applyFill="1" applyBorder="1" applyAlignment="1">
      <alignment/>
    </xf>
    <xf numFmtId="0" fontId="1" fillId="0" borderId="4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33" borderId="46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1" fillId="37" borderId="31" xfId="0" applyFont="1" applyFill="1" applyBorder="1" applyAlignment="1">
      <alignment/>
    </xf>
    <xf numFmtId="0" fontId="1" fillId="37" borderId="18" xfId="0" applyFont="1" applyFill="1" applyBorder="1" applyAlignment="1">
      <alignment/>
    </xf>
    <xf numFmtId="0" fontId="0" fillId="37" borderId="16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39" applyFont="1" applyBorder="1" applyAlignment="1">
      <alignment/>
    </xf>
    <xf numFmtId="44" fontId="0" fillId="0" borderId="0" xfId="39" applyFont="1" applyFill="1" applyBorder="1" applyAlignment="1">
      <alignment/>
    </xf>
    <xf numFmtId="44" fontId="0" fillId="0" borderId="0" xfId="39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4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Border="1" applyAlignment="1">
      <alignment/>
    </xf>
    <xf numFmtId="0" fontId="2" fillId="0" borderId="49" xfId="0" applyFont="1" applyFill="1" applyBorder="1" applyAlignment="1">
      <alignment vertical="center"/>
    </xf>
    <xf numFmtId="0" fontId="62" fillId="0" borderId="27" xfId="0" applyFont="1" applyFill="1" applyBorder="1" applyAlignment="1">
      <alignment/>
    </xf>
    <xf numFmtId="0" fontId="62" fillId="0" borderId="18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27" xfId="0" applyFont="1" applyFill="1" applyBorder="1" applyAlignment="1">
      <alignment vertical="center"/>
    </xf>
    <xf numFmtId="0" fontId="62" fillId="0" borderId="18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50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62" fillId="0" borderId="31" xfId="0" applyFont="1" applyFill="1" applyBorder="1" applyAlignment="1">
      <alignment/>
    </xf>
    <xf numFmtId="0" fontId="0" fillId="0" borderId="36" xfId="0" applyFont="1" applyFill="1" applyBorder="1" applyAlignment="1">
      <alignment horizontal="right"/>
    </xf>
    <xf numFmtId="0" fontId="62" fillId="0" borderId="35" xfId="0" applyFont="1" applyFill="1" applyBorder="1" applyAlignment="1">
      <alignment/>
    </xf>
    <xf numFmtId="0" fontId="62" fillId="37" borderId="18" xfId="0" applyFont="1" applyFill="1" applyBorder="1" applyAlignment="1">
      <alignment/>
    </xf>
    <xf numFmtId="0" fontId="62" fillId="37" borderId="0" xfId="0" applyFont="1" applyFill="1" applyAlignment="1">
      <alignment/>
    </xf>
    <xf numFmtId="0" fontId="62" fillId="0" borderId="0" xfId="0" applyFont="1" applyAlignment="1">
      <alignment/>
    </xf>
    <xf numFmtId="0" fontId="2" fillId="0" borderId="51" xfId="0" applyFont="1" applyFill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37" borderId="27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5" fillId="0" borderId="27" xfId="0" applyFont="1" applyFill="1" applyBorder="1" applyAlignment="1">
      <alignment vertical="center"/>
    </xf>
    <xf numFmtId="0" fontId="0" fillId="37" borderId="27" xfId="0" applyFont="1" applyFill="1" applyBorder="1" applyAlignment="1">
      <alignment/>
    </xf>
    <xf numFmtId="0" fontId="1" fillId="36" borderId="35" xfId="0" applyFont="1" applyFill="1" applyBorder="1" applyAlignment="1">
      <alignment/>
    </xf>
    <xf numFmtId="0" fontId="1" fillId="33" borderId="54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0" fontId="1" fillId="37" borderId="31" xfId="0" applyFont="1" applyFill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1" fillId="35" borderId="2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0" fontId="6" fillId="0" borderId="54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7" xfId="0" applyBorder="1" applyAlignment="1">
      <alignment vertical="center"/>
    </xf>
    <xf numFmtId="0" fontId="0" fillId="0" borderId="41" xfId="0" applyBorder="1" applyAlignment="1">
      <alignment/>
    </xf>
    <xf numFmtId="0" fontId="0" fillId="0" borderId="52" xfId="0" applyFont="1" applyFill="1" applyBorder="1" applyAlignment="1">
      <alignment/>
    </xf>
    <xf numFmtId="0" fontId="15" fillId="37" borderId="27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54" xfId="0" applyFont="1" applyBorder="1" applyAlignment="1">
      <alignment/>
    </xf>
    <xf numFmtId="0" fontId="0" fillId="0" borderId="46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31" xfId="0" applyBorder="1" applyAlignment="1">
      <alignment vertical="center" wrapText="1"/>
    </xf>
    <xf numFmtId="0" fontId="0" fillId="37" borderId="31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9" xfId="0" applyBorder="1" applyAlignment="1">
      <alignment/>
    </xf>
    <xf numFmtId="0" fontId="62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64" fillId="0" borderId="31" xfId="0" applyFont="1" applyBorder="1" applyAlignment="1">
      <alignment horizontal="center"/>
    </xf>
    <xf numFmtId="0" fontId="64" fillId="0" borderId="40" xfId="0" applyFont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4" fillId="0" borderId="58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62" fillId="0" borderId="27" xfId="0" applyFont="1" applyFill="1" applyBorder="1" applyAlignment="1">
      <alignment horizontal="right"/>
    </xf>
    <xf numFmtId="0" fontId="0" fillId="0" borderId="59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62" fillId="0" borderId="39" xfId="0" applyFont="1" applyFill="1" applyBorder="1" applyAlignment="1">
      <alignment horizontal="right" vertical="center"/>
    </xf>
    <xf numFmtId="0" fontId="62" fillId="0" borderId="60" xfId="0" applyFont="1" applyFill="1" applyBorder="1" applyAlignment="1">
      <alignment horizontal="right" vertical="center"/>
    </xf>
    <xf numFmtId="0" fontId="62" fillId="0" borderId="55" xfId="0" applyFont="1" applyFill="1" applyBorder="1" applyAlignment="1">
      <alignment horizontal="right" vertical="center"/>
    </xf>
    <xf numFmtId="0" fontId="2" fillId="36" borderId="34" xfId="0" applyFont="1" applyFill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10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53" xfId="0" applyFont="1" applyBorder="1" applyAlignment="1">
      <alignment horizontal="center" textRotation="90"/>
    </xf>
    <xf numFmtId="0" fontId="0" fillId="0" borderId="5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37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42" xfId="0" applyBorder="1" applyAlignment="1">
      <alignment textRotation="90"/>
    </xf>
    <xf numFmtId="0" fontId="2" fillId="35" borderId="34" xfId="0" applyFont="1" applyFill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Font="1" applyBorder="1" applyAlignment="1">
      <alignment/>
    </xf>
    <xf numFmtId="0" fontId="62" fillId="0" borderId="48" xfId="0" applyFont="1" applyFill="1" applyBorder="1" applyAlignment="1">
      <alignment vertical="center"/>
    </xf>
    <xf numFmtId="0" fontId="62" fillId="0" borderId="60" xfId="0" applyFont="1" applyFill="1" applyBorder="1" applyAlignment="1">
      <alignment/>
    </xf>
    <xf numFmtId="0" fontId="62" fillId="0" borderId="55" xfId="0" applyFont="1" applyFill="1" applyBorder="1" applyAlignment="1">
      <alignment/>
    </xf>
    <xf numFmtId="0" fontId="0" fillId="0" borderId="39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61" xfId="0" applyFill="1" applyBorder="1" applyAlignment="1">
      <alignment horizontal="left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15" fillId="0" borderId="48" xfId="0" applyFont="1" applyFill="1" applyBorder="1" applyAlignment="1">
      <alignment horizontal="right" vertical="center"/>
    </xf>
    <xf numFmtId="0" fontId="15" fillId="0" borderId="60" xfId="0" applyFont="1" applyFill="1" applyBorder="1" applyAlignment="1">
      <alignment horizontal="right" vertical="center"/>
    </xf>
    <xf numFmtId="0" fontId="15" fillId="0" borderId="55" xfId="0" applyFont="1" applyFill="1" applyBorder="1" applyAlignment="1">
      <alignment horizontal="right" vertical="center"/>
    </xf>
    <xf numFmtId="0" fontId="62" fillId="0" borderId="48" xfId="0" applyFont="1" applyFill="1" applyBorder="1" applyAlignment="1">
      <alignment horizontal="right" vertical="center"/>
    </xf>
    <xf numFmtId="0" fontId="0" fillId="0" borderId="59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34" borderId="3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1" fillId="36" borderId="45" xfId="0" applyFont="1" applyFill="1" applyBorder="1" applyAlignment="1">
      <alignment/>
    </xf>
    <xf numFmtId="0" fontId="0" fillId="0" borderId="28" xfId="0" applyBorder="1" applyAlignment="1">
      <alignment/>
    </xf>
    <xf numFmtId="0" fontId="0" fillId="38" borderId="16" xfId="0" applyFont="1" applyFill="1" applyBorder="1" applyAlignment="1">
      <alignment/>
    </xf>
    <xf numFmtId="0" fontId="0" fillId="38" borderId="18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0" borderId="21" xfId="0" applyBorder="1" applyAlignment="1">
      <alignment horizontal="center" textRotation="90"/>
    </xf>
    <xf numFmtId="0" fontId="2" fillId="35" borderId="62" xfId="0" applyFont="1" applyFill="1" applyBorder="1" applyAlignment="1">
      <alignment textRotation="90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6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1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" fillId="35" borderId="2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6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1" xfId="0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10" fillId="0" borderId="4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62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6" fillId="0" borderId="63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" fillId="0" borderId="62" xfId="0" applyFont="1" applyBorder="1" applyAlignment="1">
      <alignment horizontal="left"/>
    </xf>
    <xf numFmtId="0" fontId="2" fillId="0" borderId="7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zoomScale="75" zoomScaleNormal="75" zoomScalePageLayoutView="0" workbookViewId="0" topLeftCell="D1">
      <pane xSplit="4" ySplit="3" topLeftCell="H1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H3" sqref="H3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3" customWidth="1"/>
    <col min="5" max="5" width="14.00390625" style="1" bestFit="1" customWidth="1"/>
    <col min="6" max="6" width="10.625" style="1" customWidth="1"/>
    <col min="7" max="7" width="45.125" style="0" customWidth="1"/>
    <col min="8" max="8" width="14.75390625" style="0" customWidth="1"/>
    <col min="9" max="9" width="15.875" style="0" customWidth="1"/>
    <col min="10" max="10" width="14.00390625" style="0" customWidth="1"/>
    <col min="11" max="11" width="14.375" style="0" customWidth="1"/>
    <col min="18" max="18" width="17.75390625" style="0" bestFit="1" customWidth="1"/>
  </cols>
  <sheetData>
    <row r="1" spans="1:7" ht="12.75">
      <c r="A1" s="19"/>
      <c r="B1" s="9"/>
      <c r="C1" s="9"/>
      <c r="D1" s="20"/>
      <c r="E1" s="21"/>
      <c r="G1" s="66"/>
    </row>
    <row r="2" spans="1:11" ht="16.5" thickBot="1">
      <c r="A2" s="271" t="s">
        <v>252</v>
      </c>
      <c r="B2" s="272"/>
      <c r="C2" s="272"/>
      <c r="D2" s="272"/>
      <c r="E2" s="272"/>
      <c r="F2" s="272"/>
      <c r="G2" s="273"/>
      <c r="H2" s="270" t="s">
        <v>264</v>
      </c>
      <c r="I2" s="270"/>
      <c r="J2" s="270"/>
      <c r="K2" s="270"/>
    </row>
    <row r="3" spans="1:48" ht="39" customHeight="1" thickBot="1">
      <c r="A3" s="36"/>
      <c r="B3" s="10"/>
      <c r="C3" s="67"/>
      <c r="D3" s="69" t="s">
        <v>27</v>
      </c>
      <c r="E3" s="11" t="s">
        <v>1</v>
      </c>
      <c r="F3" s="104" t="s">
        <v>0</v>
      </c>
      <c r="G3" s="235" t="s">
        <v>2</v>
      </c>
      <c r="H3" s="234" t="s">
        <v>229</v>
      </c>
      <c r="I3" s="47" t="s">
        <v>247</v>
      </c>
      <c r="J3" s="47" t="s">
        <v>250</v>
      </c>
      <c r="K3" s="47" t="s">
        <v>251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</row>
    <row r="4" spans="1:18" ht="14.25" customHeight="1">
      <c r="A4" s="301" t="s">
        <v>36</v>
      </c>
      <c r="B4" s="286" t="s">
        <v>35</v>
      </c>
      <c r="C4" s="293" t="s">
        <v>33</v>
      </c>
      <c r="D4" s="70">
        <v>1</v>
      </c>
      <c r="E4" s="35">
        <v>1111</v>
      </c>
      <c r="F4" s="192"/>
      <c r="G4" s="222" t="s">
        <v>31</v>
      </c>
      <c r="H4" s="208">
        <f>14000-4000</f>
        <v>10000</v>
      </c>
      <c r="I4" s="170">
        <f>14000-4000</f>
        <v>10000</v>
      </c>
      <c r="J4" s="170">
        <f>14000-4000</f>
        <v>10000</v>
      </c>
      <c r="K4" s="170">
        <f>14000-4000</f>
        <v>10000</v>
      </c>
      <c r="L4" s="9"/>
      <c r="N4" s="101"/>
      <c r="O4" s="81"/>
      <c r="P4" s="101"/>
      <c r="Q4" s="81"/>
      <c r="R4" s="146"/>
    </row>
    <row r="5" spans="1:18" ht="12.75">
      <c r="A5" s="302"/>
      <c r="B5" s="287"/>
      <c r="C5" s="289"/>
      <c r="D5" s="71">
        <v>2</v>
      </c>
      <c r="E5" s="4">
        <v>1112</v>
      </c>
      <c r="F5" s="193"/>
      <c r="G5" s="223" t="s">
        <v>32</v>
      </c>
      <c r="H5" s="209">
        <v>500</v>
      </c>
      <c r="I5" s="164">
        <v>500</v>
      </c>
      <c r="J5" s="164">
        <v>500</v>
      </c>
      <c r="K5" s="164">
        <v>500</v>
      </c>
      <c r="L5" s="9"/>
      <c r="N5" s="101"/>
      <c r="O5" s="81"/>
      <c r="P5" s="101"/>
      <c r="Q5" s="81"/>
      <c r="R5" s="146"/>
    </row>
    <row r="6" spans="1:18" ht="12.75">
      <c r="A6" s="302"/>
      <c r="B6" s="287"/>
      <c r="C6" s="289"/>
      <c r="D6" s="71">
        <v>3</v>
      </c>
      <c r="E6" s="4">
        <v>1113</v>
      </c>
      <c r="F6" s="193"/>
      <c r="G6" s="223" t="s">
        <v>60</v>
      </c>
      <c r="H6" s="209">
        <f>1500-500</f>
        <v>1000</v>
      </c>
      <c r="I6" s="164">
        <f>1500-500</f>
        <v>1000</v>
      </c>
      <c r="J6" s="164">
        <f>1500-500</f>
        <v>1000</v>
      </c>
      <c r="K6" s="164">
        <f>1500-500</f>
        <v>1000</v>
      </c>
      <c r="L6" s="9"/>
      <c r="N6" s="101"/>
      <c r="O6" s="81"/>
      <c r="P6" s="101"/>
      <c r="Q6" s="81"/>
      <c r="R6" s="146"/>
    </row>
    <row r="7" spans="1:18" ht="12.75">
      <c r="A7" s="302"/>
      <c r="B7" s="287"/>
      <c r="C7" s="289"/>
      <c r="D7" s="71">
        <v>4</v>
      </c>
      <c r="E7" s="4">
        <v>1211</v>
      </c>
      <c r="F7" s="193"/>
      <c r="G7" s="223" t="s">
        <v>3</v>
      </c>
      <c r="H7" s="209">
        <f>29000-7500</f>
        <v>21500</v>
      </c>
      <c r="I7" s="164">
        <f>29000-7500</f>
        <v>21500</v>
      </c>
      <c r="J7" s="164">
        <f>29000-7500</f>
        <v>21500</v>
      </c>
      <c r="K7" s="164">
        <f>29000-7500</f>
        <v>21500</v>
      </c>
      <c r="L7" s="137"/>
      <c r="N7" s="101"/>
      <c r="O7" s="81"/>
      <c r="P7" s="101"/>
      <c r="Q7" s="81"/>
      <c r="R7" s="147"/>
    </row>
    <row r="8" spans="1:18" ht="12.75">
      <c r="A8" s="302"/>
      <c r="B8" s="287"/>
      <c r="C8" s="289"/>
      <c r="D8" s="71">
        <v>5</v>
      </c>
      <c r="E8" s="4">
        <v>1121</v>
      </c>
      <c r="F8" s="193"/>
      <c r="G8" s="223" t="s">
        <v>4</v>
      </c>
      <c r="H8" s="209">
        <f>15000-5000</f>
        <v>10000</v>
      </c>
      <c r="I8" s="164">
        <f>15000-5000</f>
        <v>10000</v>
      </c>
      <c r="J8" s="164">
        <f>15000-5000</f>
        <v>10000</v>
      </c>
      <c r="K8" s="164">
        <f>15000-5000</f>
        <v>10000</v>
      </c>
      <c r="L8" s="137"/>
      <c r="N8" s="101"/>
      <c r="O8" s="81"/>
      <c r="P8" s="101"/>
      <c r="Q8" s="81"/>
      <c r="R8" s="147"/>
    </row>
    <row r="9" spans="1:18" ht="12.75">
      <c r="A9" s="302"/>
      <c r="B9" s="287"/>
      <c r="C9" s="289"/>
      <c r="D9" s="71">
        <v>6</v>
      </c>
      <c r="E9" s="46" t="s">
        <v>122</v>
      </c>
      <c r="F9" s="193"/>
      <c r="G9" s="223" t="s">
        <v>208</v>
      </c>
      <c r="H9" s="209">
        <v>26000</v>
      </c>
      <c r="I9" s="164">
        <v>26000</v>
      </c>
      <c r="J9" s="164">
        <v>26000</v>
      </c>
      <c r="K9" s="164">
        <v>26000</v>
      </c>
      <c r="L9" s="137"/>
      <c r="N9" s="128"/>
      <c r="O9" s="81"/>
      <c r="P9" s="128"/>
      <c r="Q9" s="81"/>
      <c r="R9" s="147"/>
    </row>
    <row r="10" spans="1:18" ht="12.75">
      <c r="A10" s="302"/>
      <c r="B10" s="287"/>
      <c r="C10" s="289"/>
      <c r="D10" s="71">
        <v>7</v>
      </c>
      <c r="E10" s="4">
        <v>1122</v>
      </c>
      <c r="F10" s="193"/>
      <c r="G10" s="118" t="s">
        <v>5</v>
      </c>
      <c r="H10" s="209">
        <v>2500</v>
      </c>
      <c r="I10" s="164">
        <v>2500</v>
      </c>
      <c r="J10" s="164">
        <v>2500</v>
      </c>
      <c r="K10" s="157">
        <f>2500+1847</f>
        <v>4347</v>
      </c>
      <c r="L10" s="137"/>
      <c r="N10" s="81"/>
      <c r="O10" s="81"/>
      <c r="P10" s="81"/>
      <c r="Q10" s="81"/>
      <c r="R10" s="147"/>
    </row>
    <row r="11" spans="1:18" ht="12.75">
      <c r="A11" s="302"/>
      <c r="B11" s="287"/>
      <c r="C11" s="289"/>
      <c r="D11" s="71">
        <v>8</v>
      </c>
      <c r="E11" s="46" t="s">
        <v>101</v>
      </c>
      <c r="F11" s="193"/>
      <c r="G11" s="223" t="s">
        <v>87</v>
      </c>
      <c r="H11" s="209">
        <v>50</v>
      </c>
      <c r="I11" s="164">
        <v>50</v>
      </c>
      <c r="J11" s="164">
        <v>50</v>
      </c>
      <c r="K11" s="164">
        <v>50</v>
      </c>
      <c r="L11" s="137"/>
      <c r="N11" s="81"/>
      <c r="O11" s="81"/>
      <c r="P11" s="81"/>
      <c r="Q11" s="81"/>
      <c r="R11" s="147"/>
    </row>
    <row r="12" spans="1:18" ht="12.75">
      <c r="A12" s="302"/>
      <c r="B12" s="287"/>
      <c r="C12" s="289"/>
      <c r="D12" s="71">
        <v>9</v>
      </c>
      <c r="E12" s="4" t="s">
        <v>261</v>
      </c>
      <c r="F12" s="193"/>
      <c r="G12" s="223" t="s">
        <v>6</v>
      </c>
      <c r="H12" s="209">
        <v>3200</v>
      </c>
      <c r="I12" s="164">
        <v>3200</v>
      </c>
      <c r="J12" s="164">
        <v>3200</v>
      </c>
      <c r="K12" s="164">
        <v>3200</v>
      </c>
      <c r="L12" s="137"/>
      <c r="N12" s="81"/>
      <c r="O12" s="81"/>
      <c r="P12" s="81"/>
      <c r="Q12" s="81"/>
      <c r="R12" s="147"/>
    </row>
    <row r="13" spans="1:18" ht="12.75">
      <c r="A13" s="302"/>
      <c r="B13" s="287"/>
      <c r="C13" s="289"/>
      <c r="D13" s="71">
        <v>10</v>
      </c>
      <c r="E13" s="4">
        <v>1341</v>
      </c>
      <c r="F13" s="193"/>
      <c r="G13" s="223" t="s">
        <v>7</v>
      </c>
      <c r="H13" s="209">
        <v>200</v>
      </c>
      <c r="I13" s="164">
        <v>200</v>
      </c>
      <c r="J13" s="164">
        <v>200</v>
      </c>
      <c r="K13" s="164">
        <v>200</v>
      </c>
      <c r="L13" s="137"/>
      <c r="R13" s="148"/>
    </row>
    <row r="14" spans="1:12" ht="12.75" customHeight="1">
      <c r="A14" s="302"/>
      <c r="B14" s="287"/>
      <c r="C14" s="289"/>
      <c r="D14" s="71">
        <v>11</v>
      </c>
      <c r="E14" s="4">
        <v>1343</v>
      </c>
      <c r="F14" s="193"/>
      <c r="G14" s="223" t="s">
        <v>8</v>
      </c>
      <c r="H14" s="209">
        <v>2</v>
      </c>
      <c r="I14" s="157">
        <v>8</v>
      </c>
      <c r="J14" s="164">
        <v>8</v>
      </c>
      <c r="K14" s="164">
        <v>8</v>
      </c>
      <c r="L14" s="137"/>
    </row>
    <row r="15" spans="1:12" ht="12.75">
      <c r="A15" s="302"/>
      <c r="B15" s="287"/>
      <c r="C15" s="289"/>
      <c r="D15" s="71">
        <v>12</v>
      </c>
      <c r="E15" s="4">
        <v>1344</v>
      </c>
      <c r="F15" s="193"/>
      <c r="G15" s="223" t="s">
        <v>9</v>
      </c>
      <c r="H15" s="209">
        <v>2</v>
      </c>
      <c r="I15" s="164">
        <v>2</v>
      </c>
      <c r="J15" s="164">
        <v>2</v>
      </c>
      <c r="K15" s="164">
        <v>2</v>
      </c>
      <c r="L15" s="137"/>
    </row>
    <row r="16" spans="1:12" ht="12.75">
      <c r="A16" s="302"/>
      <c r="B16" s="287"/>
      <c r="C16" s="289"/>
      <c r="D16" s="71">
        <v>13</v>
      </c>
      <c r="E16" s="89" t="s">
        <v>209</v>
      </c>
      <c r="F16" s="193"/>
      <c r="G16" s="224" t="s">
        <v>211</v>
      </c>
      <c r="H16" s="209">
        <v>40</v>
      </c>
      <c r="I16" s="164">
        <v>40</v>
      </c>
      <c r="J16" s="164">
        <v>40</v>
      </c>
      <c r="K16" s="164">
        <v>40</v>
      </c>
      <c r="L16" s="137"/>
    </row>
    <row r="17" spans="1:12" ht="12.75">
      <c r="A17" s="302"/>
      <c r="B17" s="287"/>
      <c r="C17" s="289"/>
      <c r="D17" s="71">
        <v>14</v>
      </c>
      <c r="E17" s="89" t="s">
        <v>210</v>
      </c>
      <c r="F17" s="193"/>
      <c r="G17" s="224" t="s">
        <v>168</v>
      </c>
      <c r="H17" s="209">
        <v>2500</v>
      </c>
      <c r="I17" s="164">
        <v>2500</v>
      </c>
      <c r="J17" s="164">
        <v>2500</v>
      </c>
      <c r="K17" s="164">
        <v>2500</v>
      </c>
      <c r="L17" s="137"/>
    </row>
    <row r="18" spans="1:12" ht="12.75">
      <c r="A18" s="302"/>
      <c r="B18" s="287"/>
      <c r="C18" s="289"/>
      <c r="D18" s="71">
        <v>15</v>
      </c>
      <c r="E18" s="89" t="s">
        <v>166</v>
      </c>
      <c r="F18" s="193"/>
      <c r="G18" s="223" t="s">
        <v>117</v>
      </c>
      <c r="H18" s="209">
        <v>0</v>
      </c>
      <c r="I18" s="164">
        <v>0</v>
      </c>
      <c r="J18" s="164">
        <v>0</v>
      </c>
      <c r="K18" s="164">
        <v>0</v>
      </c>
      <c r="L18" s="149"/>
    </row>
    <row r="19" spans="1:12" ht="12.75">
      <c r="A19" s="302"/>
      <c r="B19" s="287"/>
      <c r="C19" s="289"/>
      <c r="D19" s="71">
        <v>16</v>
      </c>
      <c r="E19" s="4">
        <v>1361</v>
      </c>
      <c r="F19" s="193"/>
      <c r="G19" s="223" t="s">
        <v>112</v>
      </c>
      <c r="H19" s="209">
        <v>500</v>
      </c>
      <c r="I19" s="164">
        <v>500</v>
      </c>
      <c r="J19" s="164">
        <v>500</v>
      </c>
      <c r="K19" s="164">
        <v>500</v>
      </c>
      <c r="L19" s="149"/>
    </row>
    <row r="20" spans="1:12" ht="12.75">
      <c r="A20" s="302"/>
      <c r="B20" s="287"/>
      <c r="C20" s="289"/>
      <c r="D20" s="71">
        <v>17</v>
      </c>
      <c r="E20" s="4">
        <v>1511</v>
      </c>
      <c r="F20" s="193"/>
      <c r="G20" s="125" t="s">
        <v>10</v>
      </c>
      <c r="H20" s="209">
        <v>9000</v>
      </c>
      <c r="I20" s="157">
        <v>13000</v>
      </c>
      <c r="J20" s="164">
        <v>13000</v>
      </c>
      <c r="K20" s="164">
        <v>13000</v>
      </c>
      <c r="L20" s="149"/>
    </row>
    <row r="21" spans="1:12" ht="12.75">
      <c r="A21" s="302"/>
      <c r="B21" s="287"/>
      <c r="C21" s="289"/>
      <c r="D21" s="132">
        <v>18</v>
      </c>
      <c r="E21" s="129"/>
      <c r="F21" s="194"/>
      <c r="G21" s="225" t="s">
        <v>28</v>
      </c>
      <c r="H21" s="210">
        <f>SUM(H4:H20)</f>
        <v>86994</v>
      </c>
      <c r="I21" s="131">
        <f>SUM(I4:I20)</f>
        <v>91000</v>
      </c>
      <c r="J21" s="131">
        <f>SUM(J4:J20)</f>
        <v>91000</v>
      </c>
      <c r="K21" s="131">
        <f>SUM(K4:K20)</f>
        <v>92847</v>
      </c>
      <c r="L21" s="149"/>
    </row>
    <row r="22" spans="1:12" ht="12.75">
      <c r="A22" s="302"/>
      <c r="B22" s="287"/>
      <c r="C22" s="288" t="s">
        <v>34</v>
      </c>
      <c r="D22" s="71">
        <v>19</v>
      </c>
      <c r="E22" s="4"/>
      <c r="F22" s="193">
        <v>1032</v>
      </c>
      <c r="G22" s="125" t="s">
        <v>105</v>
      </c>
      <c r="H22" s="209">
        <v>400</v>
      </c>
      <c r="I22" s="157">
        <v>2000</v>
      </c>
      <c r="J22" s="164">
        <v>2000</v>
      </c>
      <c r="K22" s="164">
        <v>2000</v>
      </c>
      <c r="L22" s="149"/>
    </row>
    <row r="23" spans="1:12" ht="12.75">
      <c r="A23" s="302"/>
      <c r="B23" s="287"/>
      <c r="C23" s="289"/>
      <c r="D23" s="71">
        <v>20</v>
      </c>
      <c r="E23" s="4"/>
      <c r="F23" s="193"/>
      <c r="G23" s="226" t="s">
        <v>61</v>
      </c>
      <c r="H23" s="211">
        <f>SUM(H22)</f>
        <v>400</v>
      </c>
      <c r="I23" s="29">
        <f>SUM(I22)</f>
        <v>2000</v>
      </c>
      <c r="J23" s="29">
        <f>SUM(J22)</f>
        <v>2000</v>
      </c>
      <c r="K23" s="29">
        <f>SUM(K22)</f>
        <v>2000</v>
      </c>
      <c r="L23" s="149"/>
    </row>
    <row r="24" spans="1:12" ht="12.75">
      <c r="A24" s="302"/>
      <c r="B24" s="287"/>
      <c r="C24" s="289"/>
      <c r="D24" s="71">
        <v>21</v>
      </c>
      <c r="E24" s="4">
        <v>2122</v>
      </c>
      <c r="F24" s="193" t="s">
        <v>40</v>
      </c>
      <c r="G24" s="97" t="s">
        <v>189</v>
      </c>
      <c r="H24" s="209">
        <v>2527</v>
      </c>
      <c r="I24" s="157">
        <f>397+201+1245+495</f>
        <v>2338</v>
      </c>
      <c r="J24" s="164">
        <f>397+201+1245+495</f>
        <v>2338</v>
      </c>
      <c r="K24" s="164">
        <f>397+201+1245+495</f>
        <v>2338</v>
      </c>
      <c r="L24" s="149"/>
    </row>
    <row r="25" spans="1:12" ht="12.75">
      <c r="A25" s="302"/>
      <c r="B25" s="287"/>
      <c r="C25" s="289"/>
      <c r="D25" s="71">
        <v>22</v>
      </c>
      <c r="E25" s="2">
        <v>2132</v>
      </c>
      <c r="F25" s="193">
        <v>3113.9</v>
      </c>
      <c r="G25" s="223" t="s">
        <v>84</v>
      </c>
      <c r="H25" s="212">
        <v>0</v>
      </c>
      <c r="I25" s="23">
        <v>0</v>
      </c>
      <c r="J25" s="23">
        <v>0</v>
      </c>
      <c r="K25" s="23">
        <v>0</v>
      </c>
      <c r="L25" s="149"/>
    </row>
    <row r="26" spans="1:12" ht="12.75">
      <c r="A26" s="302"/>
      <c r="B26" s="287"/>
      <c r="C26" s="289"/>
      <c r="D26" s="71">
        <v>23</v>
      </c>
      <c r="E26" s="2"/>
      <c r="F26" s="193"/>
      <c r="G26" s="223"/>
      <c r="H26" s="212"/>
      <c r="I26" s="168"/>
      <c r="J26" s="168"/>
      <c r="K26" s="168"/>
      <c r="L26" s="149"/>
    </row>
    <row r="27" spans="1:12" ht="12.75">
      <c r="A27" s="302"/>
      <c r="B27" s="287"/>
      <c r="C27" s="289"/>
      <c r="D27" s="71">
        <v>24</v>
      </c>
      <c r="E27" s="4"/>
      <c r="F27" s="193"/>
      <c r="G27" s="226" t="s">
        <v>11</v>
      </c>
      <c r="H27" s="213">
        <f>SUM(H24:H26)</f>
        <v>2527</v>
      </c>
      <c r="I27" s="30">
        <f>SUM(I24:I26)</f>
        <v>2338</v>
      </c>
      <c r="J27" s="30">
        <f>SUM(J24:J26)</f>
        <v>2338</v>
      </c>
      <c r="K27" s="30">
        <f>SUM(K24:K26)</f>
        <v>2338</v>
      </c>
      <c r="L27" s="149"/>
    </row>
    <row r="28" spans="1:12" ht="12.75">
      <c r="A28" s="302"/>
      <c r="B28" s="287"/>
      <c r="C28" s="289"/>
      <c r="D28" s="71">
        <v>25</v>
      </c>
      <c r="E28" s="4"/>
      <c r="F28" s="193">
        <v>3314</v>
      </c>
      <c r="G28" s="223" t="s">
        <v>81</v>
      </c>
      <c r="H28" s="212">
        <v>30</v>
      </c>
      <c r="I28" s="23">
        <v>30</v>
      </c>
      <c r="J28" s="23">
        <v>30</v>
      </c>
      <c r="K28" s="23">
        <v>30</v>
      </c>
      <c r="L28" s="9"/>
    </row>
    <row r="29" spans="1:12" ht="12.75">
      <c r="A29" s="302"/>
      <c r="B29" s="287"/>
      <c r="C29" s="289"/>
      <c r="D29" s="71">
        <v>26</v>
      </c>
      <c r="E29" s="4"/>
      <c r="F29" s="193">
        <v>3315</v>
      </c>
      <c r="G29" s="223" t="s">
        <v>148</v>
      </c>
      <c r="H29" s="212">
        <v>55</v>
      </c>
      <c r="I29" s="23">
        <v>55</v>
      </c>
      <c r="J29" s="23">
        <v>55</v>
      </c>
      <c r="K29" s="23">
        <v>55</v>
      </c>
      <c r="L29" s="9"/>
    </row>
    <row r="30" spans="1:12" ht="12.75">
      <c r="A30" s="302"/>
      <c r="B30" s="287"/>
      <c r="C30" s="289"/>
      <c r="D30" s="71">
        <v>27</v>
      </c>
      <c r="E30" s="4"/>
      <c r="F30" s="193">
        <v>3319</v>
      </c>
      <c r="G30" s="223" t="s">
        <v>113</v>
      </c>
      <c r="H30" s="209">
        <v>130</v>
      </c>
      <c r="I30" s="23">
        <v>130</v>
      </c>
      <c r="J30" s="23">
        <v>130</v>
      </c>
      <c r="K30" s="23">
        <v>130</v>
      </c>
      <c r="L30" s="9"/>
    </row>
    <row r="31" spans="1:12" ht="12.75">
      <c r="A31" s="302"/>
      <c r="B31" s="287"/>
      <c r="C31" s="289"/>
      <c r="D31" s="71">
        <v>28</v>
      </c>
      <c r="E31" s="4"/>
      <c r="F31" s="193">
        <v>3349</v>
      </c>
      <c r="G31" s="223" t="s">
        <v>12</v>
      </c>
      <c r="H31" s="214">
        <v>100</v>
      </c>
      <c r="I31" s="23">
        <v>100</v>
      </c>
      <c r="J31" s="23">
        <v>100</v>
      </c>
      <c r="K31" s="23">
        <v>100</v>
      </c>
      <c r="L31" s="9"/>
    </row>
    <row r="32" spans="1:12" ht="12.75">
      <c r="A32" s="302"/>
      <c r="B32" s="287"/>
      <c r="C32" s="289"/>
      <c r="D32" s="71">
        <v>29</v>
      </c>
      <c r="E32" s="4"/>
      <c r="F32" s="195">
        <v>3313.3392</v>
      </c>
      <c r="G32" s="223" t="s">
        <v>13</v>
      </c>
      <c r="H32" s="209">
        <v>815</v>
      </c>
      <c r="I32" s="23">
        <v>815</v>
      </c>
      <c r="J32" s="23">
        <v>815</v>
      </c>
      <c r="K32" s="23">
        <v>815</v>
      </c>
      <c r="L32" s="9"/>
    </row>
    <row r="33" spans="1:12" ht="12.75">
      <c r="A33" s="302"/>
      <c r="B33" s="287"/>
      <c r="C33" s="289"/>
      <c r="D33" s="71">
        <v>30</v>
      </c>
      <c r="E33" s="31"/>
      <c r="F33" s="193"/>
      <c r="G33" s="226" t="s">
        <v>14</v>
      </c>
      <c r="H33" s="211">
        <f>SUM(H28:H32)</f>
        <v>1130</v>
      </c>
      <c r="I33" s="112">
        <f>SUM(I28:I32)</f>
        <v>1130</v>
      </c>
      <c r="J33" s="112">
        <f>SUM(J28:J32)</f>
        <v>1130</v>
      </c>
      <c r="K33" s="112">
        <f>SUM(K28:K32)</f>
        <v>1130</v>
      </c>
      <c r="L33" s="9"/>
    </row>
    <row r="34" spans="1:12" ht="12.75">
      <c r="A34" s="302"/>
      <c r="B34" s="287"/>
      <c r="C34" s="289"/>
      <c r="D34" s="71">
        <v>31</v>
      </c>
      <c r="E34" s="4"/>
      <c r="F34" s="195" t="s">
        <v>193</v>
      </c>
      <c r="G34" s="227" t="s">
        <v>203</v>
      </c>
      <c r="H34" s="209">
        <v>0</v>
      </c>
      <c r="I34" s="164">
        <v>0</v>
      </c>
      <c r="J34" s="164">
        <v>0</v>
      </c>
      <c r="K34" s="164">
        <v>0</v>
      </c>
      <c r="L34" s="9"/>
    </row>
    <row r="35" spans="1:12" ht="12.75">
      <c r="A35" s="302"/>
      <c r="B35" s="287"/>
      <c r="C35" s="289"/>
      <c r="D35" s="71">
        <v>32</v>
      </c>
      <c r="E35" s="4"/>
      <c r="F35" s="195" t="s">
        <v>190</v>
      </c>
      <c r="G35" s="227" t="s">
        <v>191</v>
      </c>
      <c r="H35" s="277">
        <v>12825</v>
      </c>
      <c r="I35" s="280">
        <v>12908</v>
      </c>
      <c r="J35" s="274">
        <v>12908</v>
      </c>
      <c r="K35" s="274">
        <v>12908</v>
      </c>
      <c r="L35" s="9"/>
    </row>
    <row r="36" spans="1:12" ht="12.75">
      <c r="A36" s="302"/>
      <c r="B36" s="287"/>
      <c r="C36" s="289"/>
      <c r="D36" s="71">
        <v>33</v>
      </c>
      <c r="E36" s="4"/>
      <c r="F36" s="193">
        <v>3612</v>
      </c>
      <c r="G36" s="228" t="s">
        <v>161</v>
      </c>
      <c r="H36" s="278"/>
      <c r="I36" s="281"/>
      <c r="J36" s="275"/>
      <c r="K36" s="275"/>
      <c r="L36" s="9"/>
    </row>
    <row r="37" spans="1:12" ht="12.75">
      <c r="A37" s="302"/>
      <c r="B37" s="287"/>
      <c r="C37" s="289"/>
      <c r="D37" s="71">
        <v>34</v>
      </c>
      <c r="E37" s="4"/>
      <c r="F37" s="193">
        <v>3612</v>
      </c>
      <c r="G37" s="228" t="s">
        <v>160</v>
      </c>
      <c r="H37" s="279"/>
      <c r="I37" s="282"/>
      <c r="J37" s="276"/>
      <c r="K37" s="276"/>
      <c r="L37" s="9"/>
    </row>
    <row r="38" spans="1:12" ht="12.75">
      <c r="A38" s="302"/>
      <c r="B38" s="287"/>
      <c r="C38" s="289"/>
      <c r="D38" s="71">
        <v>35</v>
      </c>
      <c r="E38" s="4"/>
      <c r="F38" s="193">
        <v>3632</v>
      </c>
      <c r="G38" s="223" t="s">
        <v>15</v>
      </c>
      <c r="H38" s="212">
        <v>100</v>
      </c>
      <c r="I38" s="164">
        <v>100</v>
      </c>
      <c r="J38" s="164">
        <v>100</v>
      </c>
      <c r="K38" s="164">
        <v>100</v>
      </c>
      <c r="L38" s="9"/>
    </row>
    <row r="39" spans="1:12" ht="12.75">
      <c r="A39" s="302"/>
      <c r="B39" s="287"/>
      <c r="C39" s="289"/>
      <c r="D39" s="71">
        <v>36</v>
      </c>
      <c r="E39" s="4"/>
      <c r="F39" s="193">
        <v>3639</v>
      </c>
      <c r="G39" s="223" t="s">
        <v>89</v>
      </c>
      <c r="H39" s="212">
        <v>50</v>
      </c>
      <c r="I39" s="164">
        <v>50</v>
      </c>
      <c r="J39" s="164">
        <v>50</v>
      </c>
      <c r="K39" s="164">
        <v>50</v>
      </c>
      <c r="L39" s="9"/>
    </row>
    <row r="40" spans="1:12" ht="12.75">
      <c r="A40" s="302"/>
      <c r="B40" s="287"/>
      <c r="C40" s="289"/>
      <c r="D40" s="71">
        <v>37</v>
      </c>
      <c r="E40" s="4"/>
      <c r="F40" s="193">
        <v>3639</v>
      </c>
      <c r="G40" s="223" t="s">
        <v>78</v>
      </c>
      <c r="H40" s="172">
        <v>1350</v>
      </c>
      <c r="I40" s="165">
        <v>1350</v>
      </c>
      <c r="J40" s="165">
        <v>1350</v>
      </c>
      <c r="K40" s="165">
        <v>1350</v>
      </c>
      <c r="L40" s="9"/>
    </row>
    <row r="41" spans="1:12" ht="12.75">
      <c r="A41" s="302"/>
      <c r="B41" s="287"/>
      <c r="C41" s="289"/>
      <c r="D41" s="71">
        <v>38</v>
      </c>
      <c r="E41" s="4"/>
      <c r="F41" s="195" t="s">
        <v>146</v>
      </c>
      <c r="G41" s="268" t="s">
        <v>255</v>
      </c>
      <c r="H41" s="172">
        <v>400</v>
      </c>
      <c r="I41" s="165">
        <v>400</v>
      </c>
      <c r="J41" s="165">
        <v>400</v>
      </c>
      <c r="K41" s="165">
        <v>400</v>
      </c>
      <c r="L41" s="9"/>
    </row>
    <row r="42" spans="1:12" ht="12.75">
      <c r="A42" s="302"/>
      <c r="B42" s="287"/>
      <c r="C42" s="289"/>
      <c r="D42" s="71">
        <v>39</v>
      </c>
      <c r="E42" s="4"/>
      <c r="F42" s="193" t="s">
        <v>147</v>
      </c>
      <c r="G42" s="223" t="s">
        <v>103</v>
      </c>
      <c r="H42" s="209">
        <f>350+250</f>
        <v>600</v>
      </c>
      <c r="I42" s="157">
        <v>800</v>
      </c>
      <c r="J42" s="164">
        <v>800</v>
      </c>
      <c r="K42" s="164">
        <v>800</v>
      </c>
      <c r="L42" s="9"/>
    </row>
    <row r="43" spans="1:12" ht="12.75">
      <c r="A43" s="302"/>
      <c r="B43" s="287"/>
      <c r="C43" s="289"/>
      <c r="D43" s="71">
        <v>40</v>
      </c>
      <c r="E43" s="4"/>
      <c r="F43" s="193"/>
      <c r="G43" s="226" t="s">
        <v>16</v>
      </c>
      <c r="H43" s="211">
        <f>SUM(H34:H42)</f>
        <v>15325</v>
      </c>
      <c r="I43" s="112">
        <f>SUM(I34:I42)</f>
        <v>15608</v>
      </c>
      <c r="J43" s="112">
        <f>SUM(J34:J42)</f>
        <v>15608</v>
      </c>
      <c r="K43" s="112">
        <f>SUM(K34:K42)</f>
        <v>15608</v>
      </c>
      <c r="L43" s="9"/>
    </row>
    <row r="44" spans="1:12" ht="12.75">
      <c r="A44" s="302"/>
      <c r="B44" s="287"/>
      <c r="C44" s="289"/>
      <c r="D44" s="71">
        <v>41</v>
      </c>
      <c r="E44" s="4">
        <v>2212</v>
      </c>
      <c r="F44" s="193">
        <v>5311</v>
      </c>
      <c r="G44" s="223" t="s">
        <v>17</v>
      </c>
      <c r="H44" s="209">
        <v>60</v>
      </c>
      <c r="I44" s="164">
        <v>60</v>
      </c>
      <c r="J44" s="164">
        <v>60</v>
      </c>
      <c r="K44" s="164">
        <v>60</v>
      </c>
      <c r="L44" s="9"/>
    </row>
    <row r="45" spans="1:12" ht="12.75">
      <c r="A45" s="302"/>
      <c r="B45" s="287"/>
      <c r="C45" s="289"/>
      <c r="D45" s="71">
        <v>42</v>
      </c>
      <c r="E45" s="4">
        <v>2212</v>
      </c>
      <c r="F45" s="195" t="s">
        <v>262</v>
      </c>
      <c r="G45" s="229" t="s">
        <v>195</v>
      </c>
      <c r="H45" s="209">
        <v>40</v>
      </c>
      <c r="I45" s="164">
        <v>40</v>
      </c>
      <c r="J45" s="164">
        <v>40</v>
      </c>
      <c r="K45" s="157">
        <f>40+41</f>
        <v>81</v>
      </c>
      <c r="L45" s="9"/>
    </row>
    <row r="46" spans="1:12" ht="12.75">
      <c r="A46" s="302"/>
      <c r="B46" s="287"/>
      <c r="C46" s="289"/>
      <c r="D46" s="71">
        <v>43</v>
      </c>
      <c r="E46" s="4">
        <v>2111</v>
      </c>
      <c r="F46" s="195" t="s">
        <v>257</v>
      </c>
      <c r="G46" s="268" t="s">
        <v>256</v>
      </c>
      <c r="H46" s="212">
        <v>30</v>
      </c>
      <c r="I46" s="164">
        <v>30</v>
      </c>
      <c r="J46" s="164">
        <v>30</v>
      </c>
      <c r="K46" s="164">
        <v>30</v>
      </c>
      <c r="L46" s="9"/>
    </row>
    <row r="47" spans="1:12" ht="12.75">
      <c r="A47" s="302"/>
      <c r="B47" s="287"/>
      <c r="C47" s="289"/>
      <c r="D47" s="71">
        <v>44</v>
      </c>
      <c r="E47" s="4"/>
      <c r="F47" s="193"/>
      <c r="G47" s="226" t="s">
        <v>18</v>
      </c>
      <c r="H47" s="211">
        <f>SUM(H44:H46)</f>
        <v>130</v>
      </c>
      <c r="I47" s="29">
        <f>SUM(I44:I46)</f>
        <v>130</v>
      </c>
      <c r="J47" s="29">
        <f>SUM(J44:J46)</f>
        <v>130</v>
      </c>
      <c r="K47" s="29">
        <f>SUM(K44:K46)</f>
        <v>171</v>
      </c>
      <c r="L47" s="9"/>
    </row>
    <row r="48" spans="1:12" ht="12.75">
      <c r="A48" s="302"/>
      <c r="B48" s="287"/>
      <c r="C48" s="289"/>
      <c r="D48" s="71">
        <v>45</v>
      </c>
      <c r="E48" s="4">
        <v>2111</v>
      </c>
      <c r="F48" s="193">
        <v>4351</v>
      </c>
      <c r="G48" s="125" t="s">
        <v>85</v>
      </c>
      <c r="H48" s="209">
        <v>300</v>
      </c>
      <c r="I48" s="157">
        <v>330</v>
      </c>
      <c r="J48" s="164">
        <v>330</v>
      </c>
      <c r="K48" s="164">
        <v>330</v>
      </c>
      <c r="L48" s="9"/>
    </row>
    <row r="49" spans="1:12" ht="12.75">
      <c r="A49" s="302"/>
      <c r="B49" s="287"/>
      <c r="C49" s="289"/>
      <c r="D49" s="71">
        <v>46</v>
      </c>
      <c r="E49" s="4"/>
      <c r="F49" s="193">
        <v>5512</v>
      </c>
      <c r="G49" s="223" t="s">
        <v>129</v>
      </c>
      <c r="H49" s="209">
        <v>30</v>
      </c>
      <c r="I49" s="157">
        <v>100</v>
      </c>
      <c r="J49" s="164">
        <v>100</v>
      </c>
      <c r="K49" s="164">
        <v>100</v>
      </c>
      <c r="L49" s="9"/>
    </row>
    <row r="50" spans="1:12" ht="12.75">
      <c r="A50" s="302"/>
      <c r="B50" s="287"/>
      <c r="C50" s="289"/>
      <c r="D50" s="71">
        <v>47</v>
      </c>
      <c r="E50" s="4">
        <v>2141</v>
      </c>
      <c r="F50" s="193">
        <v>6310</v>
      </c>
      <c r="G50" s="223" t="s">
        <v>92</v>
      </c>
      <c r="H50" s="209">
        <v>20</v>
      </c>
      <c r="I50" s="157">
        <v>150</v>
      </c>
      <c r="J50" s="157">
        <f>150+200</f>
        <v>350</v>
      </c>
      <c r="K50" s="164">
        <f>150+200</f>
        <v>350</v>
      </c>
      <c r="L50" s="9"/>
    </row>
    <row r="51" spans="1:14" ht="12.75">
      <c r="A51" s="302"/>
      <c r="B51" s="287"/>
      <c r="C51" s="289"/>
      <c r="D51" s="71">
        <v>48</v>
      </c>
      <c r="E51" s="4">
        <v>2322</v>
      </c>
      <c r="F51" s="195" t="s">
        <v>135</v>
      </c>
      <c r="G51" s="223" t="s">
        <v>108</v>
      </c>
      <c r="H51" s="209">
        <v>0</v>
      </c>
      <c r="I51" s="164">
        <v>0</v>
      </c>
      <c r="J51" s="164">
        <v>0</v>
      </c>
      <c r="K51" s="157">
        <f>0+3</f>
        <v>3</v>
      </c>
      <c r="L51" s="149"/>
      <c r="N51" s="85"/>
    </row>
    <row r="52" spans="1:12" ht="12.75">
      <c r="A52" s="302"/>
      <c r="B52" s="287"/>
      <c r="C52" s="289"/>
      <c r="D52" s="71">
        <v>49</v>
      </c>
      <c r="E52" s="94" t="s">
        <v>145</v>
      </c>
      <c r="F52" s="195" t="s">
        <v>216</v>
      </c>
      <c r="G52" s="224" t="s">
        <v>215</v>
      </c>
      <c r="H52" s="209">
        <v>0</v>
      </c>
      <c r="I52" s="164">
        <v>0</v>
      </c>
      <c r="J52" s="164">
        <v>0</v>
      </c>
      <c r="K52" s="164">
        <v>0</v>
      </c>
      <c r="L52" s="149"/>
    </row>
    <row r="53" spans="1:12" ht="12.75">
      <c r="A53" s="302"/>
      <c r="B53" s="287"/>
      <c r="C53" s="289"/>
      <c r="D53" s="71">
        <v>50</v>
      </c>
      <c r="E53" s="89">
        <v>2329</v>
      </c>
      <c r="F53" s="196">
        <v>3639</v>
      </c>
      <c r="G53" s="224" t="s">
        <v>204</v>
      </c>
      <c r="H53" s="215">
        <v>0</v>
      </c>
      <c r="I53" s="171">
        <v>0</v>
      </c>
      <c r="J53" s="171">
        <v>0</v>
      </c>
      <c r="K53" s="171">
        <v>0</v>
      </c>
      <c r="L53" s="149"/>
    </row>
    <row r="54" spans="1:12" ht="12.75">
      <c r="A54" s="302"/>
      <c r="B54" s="287"/>
      <c r="C54" s="289"/>
      <c r="D54" s="71">
        <v>51</v>
      </c>
      <c r="E54" s="46" t="s">
        <v>249</v>
      </c>
      <c r="F54" s="195" t="s">
        <v>216</v>
      </c>
      <c r="G54" s="223" t="s">
        <v>130</v>
      </c>
      <c r="H54" s="212">
        <v>150</v>
      </c>
      <c r="I54" s="164">
        <v>150</v>
      </c>
      <c r="J54" s="164">
        <v>150</v>
      </c>
      <c r="K54" s="164">
        <v>150</v>
      </c>
      <c r="L54" s="149"/>
    </row>
    <row r="55" spans="1:12" ht="12.75">
      <c r="A55" s="302"/>
      <c r="B55" s="287"/>
      <c r="C55" s="289"/>
      <c r="D55" s="71">
        <v>52</v>
      </c>
      <c r="E55" s="2">
        <v>2324</v>
      </c>
      <c r="F55" s="197">
        <v>3639</v>
      </c>
      <c r="G55" s="125" t="s">
        <v>172</v>
      </c>
      <c r="H55" s="209">
        <v>500</v>
      </c>
      <c r="I55" s="164">
        <v>500</v>
      </c>
      <c r="J55" s="164">
        <v>500</v>
      </c>
      <c r="K55" s="164">
        <v>500</v>
      </c>
      <c r="L55" s="149"/>
    </row>
    <row r="56" spans="1:12" ht="12.75">
      <c r="A56" s="302"/>
      <c r="B56" s="287"/>
      <c r="C56" s="289"/>
      <c r="D56" s="71">
        <v>53</v>
      </c>
      <c r="E56" s="89" t="s">
        <v>205</v>
      </c>
      <c r="F56" s="195" t="s">
        <v>199</v>
      </c>
      <c r="G56" s="224" t="s">
        <v>206</v>
      </c>
      <c r="H56" s="209">
        <v>12</v>
      </c>
      <c r="I56" s="164">
        <v>12</v>
      </c>
      <c r="J56" s="164">
        <v>12</v>
      </c>
      <c r="K56" s="164">
        <v>12</v>
      </c>
      <c r="L56" s="149"/>
    </row>
    <row r="57" spans="1:12" ht="12.75">
      <c r="A57" s="302"/>
      <c r="B57" s="287"/>
      <c r="C57" s="289"/>
      <c r="D57" s="71">
        <v>54</v>
      </c>
      <c r="E57" s="4"/>
      <c r="F57" s="193"/>
      <c r="G57" s="226" t="s">
        <v>19</v>
      </c>
      <c r="H57" s="211">
        <f>SUM(H48:H56)</f>
        <v>1012</v>
      </c>
      <c r="I57" s="29">
        <f>SUM(I48:I56)</f>
        <v>1242</v>
      </c>
      <c r="J57" s="29">
        <f>SUM(J48:J56)</f>
        <v>1442</v>
      </c>
      <c r="K57" s="29">
        <f>SUM(K48:K56)</f>
        <v>1445</v>
      </c>
      <c r="L57" s="149"/>
    </row>
    <row r="58" spans="1:12" ht="12.75">
      <c r="A58" s="302"/>
      <c r="B58" s="287"/>
      <c r="C58" s="289"/>
      <c r="D58" s="132">
        <v>55</v>
      </c>
      <c r="E58" s="129"/>
      <c r="F58" s="194"/>
      <c r="G58" s="225" t="s">
        <v>20</v>
      </c>
      <c r="H58" s="210">
        <f>H23+H27+H33+H43+H47+H57</f>
        <v>20524</v>
      </c>
      <c r="I58" s="130">
        <f>I23+I27+I33+I43+I47+I57</f>
        <v>22448</v>
      </c>
      <c r="J58" s="130">
        <f>J23+J27+J33+J43+J47+J57</f>
        <v>22648</v>
      </c>
      <c r="K58" s="130">
        <f>K23+K27+K33+K43+K47+K57</f>
        <v>22692</v>
      </c>
      <c r="L58" s="149"/>
    </row>
    <row r="59" spans="1:12" ht="12.75">
      <c r="A59" s="302"/>
      <c r="B59" s="287"/>
      <c r="C59" s="289"/>
      <c r="D59" s="132">
        <v>56</v>
      </c>
      <c r="E59" s="129"/>
      <c r="F59" s="194"/>
      <c r="G59" s="225" t="s">
        <v>25</v>
      </c>
      <c r="H59" s="210">
        <f>H21+H58</f>
        <v>107518</v>
      </c>
      <c r="I59" s="131">
        <f>I21+I58</f>
        <v>113448</v>
      </c>
      <c r="J59" s="131">
        <f>J21+J58</f>
        <v>113648</v>
      </c>
      <c r="K59" s="131">
        <f>K21+K58</f>
        <v>115539</v>
      </c>
      <c r="L59" s="149"/>
    </row>
    <row r="60" spans="1:12" ht="12.75" customHeight="1">
      <c r="A60" s="302"/>
      <c r="B60" s="290" t="s">
        <v>21</v>
      </c>
      <c r="C60" s="297"/>
      <c r="D60" s="71">
        <v>57</v>
      </c>
      <c r="E60" s="4">
        <v>3111</v>
      </c>
      <c r="F60" s="198">
        <v>3639</v>
      </c>
      <c r="G60" s="125" t="s">
        <v>97</v>
      </c>
      <c r="H60" s="209">
        <v>200</v>
      </c>
      <c r="I60" s="164">
        <v>200</v>
      </c>
      <c r="J60" s="164">
        <v>200</v>
      </c>
      <c r="K60" s="164">
        <v>200</v>
      </c>
      <c r="L60" s="9"/>
    </row>
    <row r="61" spans="1:12" ht="12.75" customHeight="1">
      <c r="A61" s="302"/>
      <c r="B61" s="298"/>
      <c r="C61" s="297"/>
      <c r="D61" s="71">
        <v>58</v>
      </c>
      <c r="E61" s="4">
        <v>3112</v>
      </c>
      <c r="F61" s="198">
        <v>3639</v>
      </c>
      <c r="G61" s="118" t="s">
        <v>124</v>
      </c>
      <c r="H61" s="209">
        <v>0</v>
      </c>
      <c r="I61" s="164">
        <v>0</v>
      </c>
      <c r="J61" s="164">
        <v>0</v>
      </c>
      <c r="K61" s="164">
        <v>0</v>
      </c>
      <c r="L61" s="9"/>
    </row>
    <row r="62" spans="1:12" ht="12.75" customHeight="1">
      <c r="A62" s="302"/>
      <c r="B62" s="298"/>
      <c r="C62" s="297"/>
      <c r="D62" s="71">
        <v>59</v>
      </c>
      <c r="E62" s="4">
        <v>3121</v>
      </c>
      <c r="F62" s="198"/>
      <c r="G62" s="118" t="s">
        <v>123</v>
      </c>
      <c r="H62" s="209">
        <v>0</v>
      </c>
      <c r="I62" s="164">
        <v>0</v>
      </c>
      <c r="J62" s="164">
        <v>0</v>
      </c>
      <c r="K62" s="164">
        <v>0</v>
      </c>
      <c r="L62" s="9"/>
    </row>
    <row r="63" spans="1:12" ht="12.75" customHeight="1">
      <c r="A63" s="302"/>
      <c r="B63" s="298"/>
      <c r="C63" s="297"/>
      <c r="D63" s="71">
        <v>60</v>
      </c>
      <c r="E63" s="4">
        <v>3202</v>
      </c>
      <c r="F63" s="198"/>
      <c r="G63" s="118" t="s">
        <v>169</v>
      </c>
      <c r="H63" s="209">
        <v>0</v>
      </c>
      <c r="I63" s="164">
        <v>0</v>
      </c>
      <c r="J63" s="164">
        <v>0</v>
      </c>
      <c r="K63" s="164">
        <v>0</v>
      </c>
      <c r="L63" s="9"/>
    </row>
    <row r="64" spans="1:12" ht="12.75" customHeight="1">
      <c r="A64" s="302"/>
      <c r="B64" s="298"/>
      <c r="C64" s="297"/>
      <c r="D64" s="71">
        <v>61</v>
      </c>
      <c r="E64" s="89" t="s">
        <v>217</v>
      </c>
      <c r="F64" s="199"/>
      <c r="G64" s="97" t="s">
        <v>218</v>
      </c>
      <c r="H64" s="209">
        <v>0</v>
      </c>
      <c r="I64" s="164">
        <v>0</v>
      </c>
      <c r="J64" s="164">
        <v>0</v>
      </c>
      <c r="K64" s="157">
        <f>0+45</f>
        <v>45</v>
      </c>
      <c r="L64" s="9"/>
    </row>
    <row r="65" spans="1:12" ht="12.75" customHeight="1">
      <c r="A65" s="302"/>
      <c r="B65" s="298"/>
      <c r="C65" s="297"/>
      <c r="D65" s="132">
        <v>62</v>
      </c>
      <c r="E65" s="129"/>
      <c r="F65" s="194"/>
      <c r="G65" s="225" t="s">
        <v>26</v>
      </c>
      <c r="H65" s="210">
        <f>SUM(H60:H64)</f>
        <v>200</v>
      </c>
      <c r="I65" s="131">
        <f>SUM(I60:I64)</f>
        <v>200</v>
      </c>
      <c r="J65" s="131">
        <f>SUM(J60:J64)</f>
        <v>200</v>
      </c>
      <c r="K65" s="131">
        <f>SUM(K60:K64)</f>
        <v>245</v>
      </c>
      <c r="L65" s="9"/>
    </row>
    <row r="66" spans="1:12" ht="12.75" customHeight="1" thickBot="1">
      <c r="A66" s="303"/>
      <c r="B66" s="299"/>
      <c r="C66" s="300"/>
      <c r="D66" s="72">
        <v>63</v>
      </c>
      <c r="E66" s="8"/>
      <c r="F66" s="200"/>
      <c r="G66" s="230" t="s">
        <v>62</v>
      </c>
      <c r="H66" s="216">
        <f>H59+H65</f>
        <v>107718</v>
      </c>
      <c r="I66" s="25">
        <f>I59+I65</f>
        <v>113648</v>
      </c>
      <c r="J66" s="25">
        <f>J59+J65</f>
        <v>113848</v>
      </c>
      <c r="K66" s="25">
        <f>K59+K65</f>
        <v>115784</v>
      </c>
      <c r="L66" s="9"/>
    </row>
    <row r="67" spans="1:12" ht="12.75" customHeight="1">
      <c r="A67" s="283" t="s">
        <v>24</v>
      </c>
      <c r="B67" s="286" t="s">
        <v>29</v>
      </c>
      <c r="C67" s="294"/>
      <c r="D67" s="70">
        <v>64</v>
      </c>
      <c r="E67" s="105">
        <v>4111</v>
      </c>
      <c r="F67" s="201" t="s">
        <v>230</v>
      </c>
      <c r="G67" s="231" t="s">
        <v>220</v>
      </c>
      <c r="H67" s="217">
        <v>0</v>
      </c>
      <c r="I67" s="166">
        <v>0</v>
      </c>
      <c r="J67" s="166">
        <v>0</v>
      </c>
      <c r="K67" s="166">
        <v>0</v>
      </c>
      <c r="L67" s="9"/>
    </row>
    <row r="68" spans="1:12" ht="12.75">
      <c r="A68" s="284"/>
      <c r="B68" s="295"/>
      <c r="C68" s="296"/>
      <c r="D68" s="71">
        <v>65</v>
      </c>
      <c r="E68" s="89">
        <v>4112</v>
      </c>
      <c r="F68" s="196"/>
      <c r="G68" s="97" t="s">
        <v>162</v>
      </c>
      <c r="H68" s="218">
        <f>5527+242</f>
        <v>5769</v>
      </c>
      <c r="I68" s="165">
        <f>5527+242</f>
        <v>5769</v>
      </c>
      <c r="J68" s="261">
        <f>5527+242+23</f>
        <v>5792</v>
      </c>
      <c r="K68" s="165">
        <f>5527+242+23</f>
        <v>5792</v>
      </c>
      <c r="L68" s="9"/>
    </row>
    <row r="69" spans="1:12" ht="12.75">
      <c r="A69" s="284"/>
      <c r="B69" s="295"/>
      <c r="C69" s="296"/>
      <c r="D69" s="71">
        <v>66</v>
      </c>
      <c r="E69" s="89">
        <v>4116</v>
      </c>
      <c r="F69" s="202" t="s">
        <v>235</v>
      </c>
      <c r="G69" s="179" t="s">
        <v>236</v>
      </c>
      <c r="H69" s="95">
        <v>0</v>
      </c>
      <c r="I69" s="165">
        <v>0</v>
      </c>
      <c r="J69" s="165">
        <v>0</v>
      </c>
      <c r="K69" s="165">
        <v>0</v>
      </c>
      <c r="L69" s="9"/>
    </row>
    <row r="70" spans="1:12" ht="12.75">
      <c r="A70" s="284"/>
      <c r="B70" s="295"/>
      <c r="C70" s="296"/>
      <c r="D70" s="71">
        <v>67</v>
      </c>
      <c r="E70" s="89">
        <v>4116.22</v>
      </c>
      <c r="F70" s="202" t="s">
        <v>212</v>
      </c>
      <c r="G70" s="232" t="s">
        <v>219</v>
      </c>
      <c r="H70" s="95">
        <v>1200</v>
      </c>
      <c r="I70" s="165">
        <v>1200</v>
      </c>
      <c r="J70" s="165">
        <v>1200</v>
      </c>
      <c r="K70" s="165">
        <v>1200</v>
      </c>
      <c r="L70" s="9"/>
    </row>
    <row r="71" spans="1:12" ht="12.75">
      <c r="A71" s="284"/>
      <c r="B71" s="295"/>
      <c r="C71" s="296"/>
      <c r="D71" s="71">
        <v>68</v>
      </c>
      <c r="E71" s="89">
        <v>4116</v>
      </c>
      <c r="F71" s="202"/>
      <c r="G71" s="232" t="s">
        <v>107</v>
      </c>
      <c r="H71" s="209">
        <v>2500</v>
      </c>
      <c r="I71" s="164">
        <v>2500</v>
      </c>
      <c r="J71" s="164">
        <v>2500</v>
      </c>
      <c r="K71" s="164">
        <v>2500</v>
      </c>
      <c r="L71" s="9"/>
    </row>
    <row r="72" spans="1:12" ht="12.75">
      <c r="A72" s="284"/>
      <c r="B72" s="295"/>
      <c r="C72" s="296"/>
      <c r="D72" s="71">
        <v>69</v>
      </c>
      <c r="E72" s="89">
        <v>4111</v>
      </c>
      <c r="F72" s="202" t="s">
        <v>237</v>
      </c>
      <c r="G72" s="232" t="s">
        <v>238</v>
      </c>
      <c r="H72" s="209">
        <v>0</v>
      </c>
      <c r="I72" s="164">
        <v>0</v>
      </c>
      <c r="J72" s="164">
        <v>0</v>
      </c>
      <c r="K72" s="164">
        <v>0</v>
      </c>
      <c r="L72" s="9"/>
    </row>
    <row r="73" spans="1:12" ht="12.75">
      <c r="A73" s="284"/>
      <c r="B73" s="295"/>
      <c r="C73" s="296"/>
      <c r="D73" s="71">
        <v>70</v>
      </c>
      <c r="E73" s="89">
        <v>4121</v>
      </c>
      <c r="F73" s="196"/>
      <c r="G73" s="111" t="s">
        <v>149</v>
      </c>
      <c r="H73" s="209">
        <v>953</v>
      </c>
      <c r="I73" s="157">
        <v>997</v>
      </c>
      <c r="J73" s="164">
        <v>997</v>
      </c>
      <c r="K73" s="164">
        <v>997</v>
      </c>
      <c r="L73" s="9"/>
    </row>
    <row r="74" spans="1:12" ht="12.75">
      <c r="A74" s="284"/>
      <c r="B74" s="295"/>
      <c r="C74" s="296"/>
      <c r="D74" s="71">
        <v>71</v>
      </c>
      <c r="E74" s="89">
        <v>4116</v>
      </c>
      <c r="F74" s="202" t="s">
        <v>232</v>
      </c>
      <c r="G74" s="232" t="s">
        <v>233</v>
      </c>
      <c r="H74" s="209">
        <v>0</v>
      </c>
      <c r="I74" s="164">
        <v>0</v>
      </c>
      <c r="J74" s="164">
        <v>0</v>
      </c>
      <c r="K74" s="164">
        <v>0</v>
      </c>
      <c r="L74" s="9"/>
    </row>
    <row r="75" spans="1:12" ht="12.75">
      <c r="A75" s="284"/>
      <c r="B75" s="295"/>
      <c r="C75" s="296"/>
      <c r="D75" s="71">
        <v>72</v>
      </c>
      <c r="E75" s="89">
        <v>4122</v>
      </c>
      <c r="F75" s="196"/>
      <c r="G75" s="232" t="s">
        <v>258</v>
      </c>
      <c r="H75" s="209">
        <v>0</v>
      </c>
      <c r="I75" s="164">
        <v>0</v>
      </c>
      <c r="J75" s="157">
        <f>0+20</f>
        <v>20</v>
      </c>
      <c r="K75" s="164">
        <f>0+20</f>
        <v>20</v>
      </c>
      <c r="L75" s="9"/>
    </row>
    <row r="76" spans="1:12" ht="12.75">
      <c r="A76" s="284"/>
      <c r="B76" s="295"/>
      <c r="C76" s="296"/>
      <c r="D76" s="71">
        <v>73</v>
      </c>
      <c r="E76" s="89">
        <v>4122</v>
      </c>
      <c r="F76" s="196"/>
      <c r="G76" s="232" t="s">
        <v>240</v>
      </c>
      <c r="H76" s="209">
        <v>0</v>
      </c>
      <c r="I76" s="164">
        <v>0</v>
      </c>
      <c r="J76" s="164">
        <v>0</v>
      </c>
      <c r="K76" s="164">
        <v>0</v>
      </c>
      <c r="L76" s="9"/>
    </row>
    <row r="77" spans="1:12" ht="12.75">
      <c r="A77" s="284"/>
      <c r="B77" s="295"/>
      <c r="C77" s="296"/>
      <c r="D77" s="71">
        <v>74</v>
      </c>
      <c r="E77" s="89">
        <v>4122</v>
      </c>
      <c r="F77" s="196"/>
      <c r="G77" s="111" t="s">
        <v>231</v>
      </c>
      <c r="H77" s="209">
        <v>0</v>
      </c>
      <c r="I77" s="164">
        <v>0</v>
      </c>
      <c r="J77" s="164">
        <v>0</v>
      </c>
      <c r="K77" s="164">
        <v>0</v>
      </c>
      <c r="L77" s="9"/>
    </row>
    <row r="78" spans="1:12" ht="12.75">
      <c r="A78" s="284"/>
      <c r="B78" s="295"/>
      <c r="C78" s="296"/>
      <c r="D78" s="71">
        <v>75</v>
      </c>
      <c r="E78" s="89">
        <v>4116</v>
      </c>
      <c r="F78" s="196" t="s">
        <v>222</v>
      </c>
      <c r="G78" s="111" t="s">
        <v>223</v>
      </c>
      <c r="H78" s="209">
        <v>0</v>
      </c>
      <c r="I78" s="164">
        <v>0</v>
      </c>
      <c r="J78" s="164">
        <v>0</v>
      </c>
      <c r="K78" s="164">
        <v>0</v>
      </c>
      <c r="L78" s="9"/>
    </row>
    <row r="79" spans="1:12" ht="12.75">
      <c r="A79" s="284"/>
      <c r="B79" s="295"/>
      <c r="C79" s="296"/>
      <c r="D79" s="132">
        <v>76</v>
      </c>
      <c r="E79" s="133"/>
      <c r="F79" s="203"/>
      <c r="G79" s="233" t="s">
        <v>22</v>
      </c>
      <c r="H79" s="210">
        <f>SUM(H67:H78)</f>
        <v>10422</v>
      </c>
      <c r="I79" s="131">
        <f>SUM(I67:I78)</f>
        <v>10466</v>
      </c>
      <c r="J79" s="131">
        <f>SUM(J67:J78)</f>
        <v>10509</v>
      </c>
      <c r="K79" s="131">
        <f>SUM(K67:K78)</f>
        <v>10509</v>
      </c>
      <c r="L79" s="9"/>
    </row>
    <row r="80" spans="1:12" ht="12.75">
      <c r="A80" s="284"/>
      <c r="B80" s="290" t="s">
        <v>30</v>
      </c>
      <c r="C80" s="289"/>
      <c r="D80" s="71">
        <v>77</v>
      </c>
      <c r="E80" s="106">
        <v>4213</v>
      </c>
      <c r="F80" s="204" t="s">
        <v>133</v>
      </c>
      <c r="G80" s="113" t="s">
        <v>134</v>
      </c>
      <c r="H80" s="209">
        <v>0</v>
      </c>
      <c r="I80" s="87">
        <v>0</v>
      </c>
      <c r="J80" s="87">
        <v>0</v>
      </c>
      <c r="K80" s="87">
        <v>0</v>
      </c>
      <c r="L80" s="9"/>
    </row>
    <row r="81" spans="1:12" ht="12.75">
      <c r="A81" s="284"/>
      <c r="B81" s="287"/>
      <c r="C81" s="289"/>
      <c r="D81" s="71">
        <v>78</v>
      </c>
      <c r="E81" s="106">
        <v>4216</v>
      </c>
      <c r="F81" s="204" t="s">
        <v>181</v>
      </c>
      <c r="G81" s="113" t="s">
        <v>180</v>
      </c>
      <c r="H81" s="209">
        <v>0</v>
      </c>
      <c r="I81" s="87">
        <v>0</v>
      </c>
      <c r="J81" s="87">
        <v>0</v>
      </c>
      <c r="K81" s="87">
        <v>0</v>
      </c>
      <c r="L81" s="9"/>
    </row>
    <row r="82" spans="1:12" ht="12.75">
      <c r="A82" s="284"/>
      <c r="B82" s="287"/>
      <c r="C82" s="289"/>
      <c r="D82" s="71">
        <v>79</v>
      </c>
      <c r="E82" s="106">
        <v>4216</v>
      </c>
      <c r="F82" s="204" t="s">
        <v>137</v>
      </c>
      <c r="G82" s="113" t="s">
        <v>138</v>
      </c>
      <c r="H82" s="209">
        <v>0</v>
      </c>
      <c r="I82" s="87">
        <v>0</v>
      </c>
      <c r="J82" s="87">
        <v>0</v>
      </c>
      <c r="K82" s="87">
        <v>0</v>
      </c>
      <c r="L82" s="9"/>
    </row>
    <row r="83" spans="1:12" ht="12.75">
      <c r="A83" s="284"/>
      <c r="B83" s="287"/>
      <c r="C83" s="289"/>
      <c r="D83" s="71">
        <v>80</v>
      </c>
      <c r="E83" s="106">
        <v>4216</v>
      </c>
      <c r="F83" s="204"/>
      <c r="G83" s="113" t="s">
        <v>167</v>
      </c>
      <c r="H83" s="209">
        <v>0</v>
      </c>
      <c r="I83" s="87">
        <v>0</v>
      </c>
      <c r="J83" s="87">
        <v>0</v>
      </c>
      <c r="K83" s="87">
        <v>0</v>
      </c>
      <c r="L83" s="9"/>
    </row>
    <row r="84" spans="1:12" ht="12.75">
      <c r="A84" s="284"/>
      <c r="B84" s="287"/>
      <c r="C84" s="289"/>
      <c r="D84" s="71">
        <v>81</v>
      </c>
      <c r="E84" s="106">
        <v>4221</v>
      </c>
      <c r="F84" s="204"/>
      <c r="G84" s="111" t="s">
        <v>207</v>
      </c>
      <c r="H84" s="209">
        <v>0</v>
      </c>
      <c r="I84" s="87">
        <v>0</v>
      </c>
      <c r="J84" s="87">
        <v>0</v>
      </c>
      <c r="K84" s="87">
        <v>0</v>
      </c>
      <c r="L84" s="9"/>
    </row>
    <row r="85" spans="1:12" ht="12.75">
      <c r="A85" s="284"/>
      <c r="B85" s="287"/>
      <c r="C85" s="289"/>
      <c r="D85" s="71">
        <v>82</v>
      </c>
      <c r="E85" s="106">
        <v>4222</v>
      </c>
      <c r="F85" s="204"/>
      <c r="G85" s="111" t="s">
        <v>198</v>
      </c>
      <c r="H85" s="209">
        <v>0</v>
      </c>
      <c r="I85" s="87">
        <v>0</v>
      </c>
      <c r="J85" s="87">
        <v>0</v>
      </c>
      <c r="K85" s="87">
        <v>0</v>
      </c>
      <c r="L85" s="9"/>
    </row>
    <row r="86" spans="1:12" ht="12.75">
      <c r="A86" s="284"/>
      <c r="B86" s="287"/>
      <c r="C86" s="289"/>
      <c r="D86" s="71">
        <v>83</v>
      </c>
      <c r="E86" s="106">
        <v>4222</v>
      </c>
      <c r="F86" s="204"/>
      <c r="G86" s="113" t="s">
        <v>159</v>
      </c>
      <c r="H86" s="209">
        <v>0</v>
      </c>
      <c r="I86" s="87">
        <v>0</v>
      </c>
      <c r="J86" s="87">
        <v>0</v>
      </c>
      <c r="K86" s="87">
        <v>0</v>
      </c>
      <c r="L86" s="9"/>
    </row>
    <row r="87" spans="1:12" ht="12.75">
      <c r="A87" s="284"/>
      <c r="B87" s="287"/>
      <c r="C87" s="289"/>
      <c r="D87" s="132">
        <v>84</v>
      </c>
      <c r="E87" s="134"/>
      <c r="F87" s="205"/>
      <c r="G87" s="233" t="s">
        <v>23</v>
      </c>
      <c r="H87" s="219">
        <f>SUM(H80:H86)</f>
        <v>0</v>
      </c>
      <c r="I87" s="135">
        <f>SUM(I80:I86)</f>
        <v>0</v>
      </c>
      <c r="J87" s="135">
        <f>SUM(J80:J86)</f>
        <v>0</v>
      </c>
      <c r="K87" s="135">
        <f>SUM(K80:K86)</f>
        <v>0</v>
      </c>
      <c r="L87" s="9"/>
    </row>
    <row r="88" spans="1:12" ht="13.5" thickBot="1">
      <c r="A88" s="285"/>
      <c r="B88" s="291"/>
      <c r="C88" s="292"/>
      <c r="D88" s="73">
        <v>85</v>
      </c>
      <c r="E88" s="6"/>
      <c r="F88" s="206"/>
      <c r="G88" s="114" t="s">
        <v>63</v>
      </c>
      <c r="H88" s="220">
        <f>H79+H87</f>
        <v>10422</v>
      </c>
      <c r="I88" s="37">
        <f>I79+I87</f>
        <v>10466</v>
      </c>
      <c r="J88" s="37">
        <f>J79+J87</f>
        <v>10509</v>
      </c>
      <c r="K88" s="37">
        <f>K79+K87</f>
        <v>10509</v>
      </c>
      <c r="L88" s="9"/>
    </row>
    <row r="89" spans="1:12" ht="13.5" thickBot="1">
      <c r="A89" s="38"/>
      <c r="B89" s="39"/>
      <c r="C89" s="68"/>
      <c r="D89" s="69">
        <v>86</v>
      </c>
      <c r="E89" s="40"/>
      <c r="F89" s="207"/>
      <c r="G89" s="115" t="s">
        <v>64</v>
      </c>
      <c r="H89" s="221">
        <f>H66+H88</f>
        <v>118140</v>
      </c>
      <c r="I89" s="41">
        <f>I66+I88</f>
        <v>124114</v>
      </c>
      <c r="J89" s="41">
        <f>J66+J88</f>
        <v>124357</v>
      </c>
      <c r="K89" s="41">
        <f>K66+K88</f>
        <v>126293</v>
      </c>
      <c r="L89" s="9"/>
    </row>
    <row r="90" ht="12.75">
      <c r="D90" s="49"/>
    </row>
    <row r="91" ht="12.75">
      <c r="G91" s="32" t="s">
        <v>96</v>
      </c>
    </row>
    <row r="94" ht="12.75">
      <c r="G94" s="42"/>
    </row>
  </sheetData>
  <sheetProtection/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H2:K2"/>
    <mergeCell ref="A2:G2"/>
    <mergeCell ref="K35:K37"/>
    <mergeCell ref="J35:J37"/>
    <mergeCell ref="H35:H37"/>
    <mergeCell ref="I35:I37"/>
  </mergeCells>
  <printOptions verticalCentered="1"/>
  <pageMargins left="0.12" right="0.12" top="0.1968503937007874" bottom="0" header="0.33" footer="0.29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5"/>
  <sheetViews>
    <sheetView zoomScale="75" zoomScaleNormal="7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2" sqref="E2:F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6.875" style="0" customWidth="1"/>
    <col min="6" max="6" width="29.375" style="0" customWidth="1"/>
    <col min="7" max="7" width="15.25390625" style="0" customWidth="1"/>
    <col min="8" max="9" width="15.125" style="0" customWidth="1"/>
    <col min="10" max="10" width="14.625" style="0" customWidth="1"/>
  </cols>
  <sheetData>
    <row r="1" spans="1:10" ht="16.5" thickBot="1">
      <c r="A1" s="271" t="s">
        <v>253</v>
      </c>
      <c r="B1" s="271"/>
      <c r="C1" s="271"/>
      <c r="D1" s="271"/>
      <c r="E1" s="271"/>
      <c r="F1" s="270" t="s">
        <v>264</v>
      </c>
      <c r="G1" s="328"/>
      <c r="H1" s="328"/>
      <c r="I1" s="328"/>
      <c r="J1" s="328"/>
    </row>
    <row r="2" spans="1:10" ht="39" customHeight="1" thickBot="1">
      <c r="A2" s="36"/>
      <c r="B2" s="107" t="s">
        <v>27</v>
      </c>
      <c r="C2" s="107" t="s">
        <v>1</v>
      </c>
      <c r="D2" s="236" t="s">
        <v>0</v>
      </c>
      <c r="E2" s="377" t="s">
        <v>2</v>
      </c>
      <c r="F2" s="378"/>
      <c r="G2" s="47" t="s">
        <v>229</v>
      </c>
      <c r="H2" s="47" t="s">
        <v>247</v>
      </c>
      <c r="I2" s="47" t="s">
        <v>250</v>
      </c>
      <c r="J2" s="47" t="s">
        <v>251</v>
      </c>
    </row>
    <row r="3" spans="1:11" ht="12.75">
      <c r="A3" s="342" t="s">
        <v>55</v>
      </c>
      <c r="B3" s="12">
        <v>1</v>
      </c>
      <c r="C3" s="7"/>
      <c r="D3" s="237">
        <v>1014</v>
      </c>
      <c r="E3" s="379" t="s">
        <v>79</v>
      </c>
      <c r="F3" s="380"/>
      <c r="G3" s="96">
        <v>150</v>
      </c>
      <c r="H3" s="181">
        <v>150</v>
      </c>
      <c r="I3" s="181">
        <v>150</v>
      </c>
      <c r="J3" s="181">
        <v>150</v>
      </c>
      <c r="K3" s="9"/>
    </row>
    <row r="4" spans="1:11" ht="12.75">
      <c r="A4" s="343"/>
      <c r="B4" s="13">
        <v>2</v>
      </c>
      <c r="C4" s="4"/>
      <c r="D4" s="193"/>
      <c r="E4" s="372" t="s">
        <v>80</v>
      </c>
      <c r="F4" s="373"/>
      <c r="G4" s="50">
        <f>SUM(G3)</f>
        <v>150</v>
      </c>
      <c r="H4" s="50">
        <f>SUM(H3)</f>
        <v>150</v>
      </c>
      <c r="I4" s="50">
        <f>SUM(I3)</f>
        <v>150</v>
      </c>
      <c r="J4" s="50">
        <f>SUM(J3)</f>
        <v>150</v>
      </c>
      <c r="K4" s="9"/>
    </row>
    <row r="5" spans="1:11" ht="12.75">
      <c r="A5" s="343"/>
      <c r="B5" s="13">
        <v>3</v>
      </c>
      <c r="C5" s="2">
        <v>5323</v>
      </c>
      <c r="D5" s="196" t="s">
        <v>221</v>
      </c>
      <c r="E5" s="374" t="s">
        <v>67</v>
      </c>
      <c r="F5" s="373"/>
      <c r="G5" s="100">
        <v>630</v>
      </c>
      <c r="H5" s="178">
        <v>630</v>
      </c>
      <c r="I5" s="178">
        <v>630</v>
      </c>
      <c r="J5" s="269">
        <f>630+9</f>
        <v>639</v>
      </c>
      <c r="K5" s="9"/>
    </row>
    <row r="6" spans="1:11" ht="12.75">
      <c r="A6" s="343"/>
      <c r="B6" s="13">
        <v>4</v>
      </c>
      <c r="C6" s="4"/>
      <c r="D6" s="193"/>
      <c r="E6" s="372" t="s">
        <v>68</v>
      </c>
      <c r="F6" s="373"/>
      <c r="G6" s="51">
        <f>SUM(G5)</f>
        <v>630</v>
      </c>
      <c r="H6" s="51">
        <f>SUM(H5)</f>
        <v>630</v>
      </c>
      <c r="I6" s="51">
        <f>SUM(I5)</f>
        <v>630</v>
      </c>
      <c r="J6" s="51">
        <f>SUM(J5)</f>
        <v>639</v>
      </c>
      <c r="K6" s="150"/>
    </row>
    <row r="7" spans="1:11" ht="12.75">
      <c r="A7" s="343"/>
      <c r="B7" s="13">
        <v>5</v>
      </c>
      <c r="C7" s="4"/>
      <c r="D7" s="193">
        <v>3111</v>
      </c>
      <c r="E7" s="302" t="s">
        <v>41</v>
      </c>
      <c r="F7" s="305"/>
      <c r="G7" s="88">
        <f>1581+391</f>
        <v>1972</v>
      </c>
      <c r="H7" s="156">
        <f>1581+113+397</f>
        <v>2091</v>
      </c>
      <c r="I7" s="163">
        <f>1581+113+397</f>
        <v>2091</v>
      </c>
      <c r="J7" s="163">
        <f>1581+113+397</f>
        <v>2091</v>
      </c>
      <c r="K7" s="9"/>
    </row>
    <row r="8" spans="1:11" ht="12.75">
      <c r="A8" s="343"/>
      <c r="B8" s="13">
        <v>6</v>
      </c>
      <c r="C8" s="4"/>
      <c r="D8" s="193">
        <v>3119</v>
      </c>
      <c r="E8" s="302" t="s">
        <v>37</v>
      </c>
      <c r="F8" s="305"/>
      <c r="G8" s="88">
        <f>1045+196</f>
        <v>1241</v>
      </c>
      <c r="H8" s="156">
        <f>1045+90+201</f>
        <v>1336</v>
      </c>
      <c r="I8" s="163">
        <f>1045+90+201</f>
        <v>1336</v>
      </c>
      <c r="J8" s="163">
        <f>1045+90+201</f>
        <v>1336</v>
      </c>
      <c r="K8" s="9"/>
    </row>
    <row r="9" spans="1:11" ht="12.75">
      <c r="A9" s="343"/>
      <c r="B9" s="13">
        <v>7</v>
      </c>
      <c r="C9" s="4"/>
      <c r="D9" s="193">
        <v>3113</v>
      </c>
      <c r="E9" s="302" t="s">
        <v>38</v>
      </c>
      <c r="F9" s="305"/>
      <c r="G9" s="88">
        <f>4800+1233</f>
        <v>6033</v>
      </c>
      <c r="H9" s="156">
        <f>5250+1245</f>
        <v>6495</v>
      </c>
      <c r="I9" s="163">
        <f>5250+1245</f>
        <v>6495</v>
      </c>
      <c r="J9" s="163">
        <f>5250+1245</f>
        <v>6495</v>
      </c>
      <c r="K9" s="9"/>
    </row>
    <row r="10" spans="1:11" ht="12.75">
      <c r="A10" s="343"/>
      <c r="B10" s="13">
        <v>8</v>
      </c>
      <c r="C10" s="4"/>
      <c r="D10" s="193">
        <v>3141</v>
      </c>
      <c r="E10" s="302" t="s">
        <v>39</v>
      </c>
      <c r="F10" s="305"/>
      <c r="G10" s="97">
        <f>1321+495</f>
        <v>1816</v>
      </c>
      <c r="H10" s="180">
        <f>1345+115+495</f>
        <v>1955</v>
      </c>
      <c r="I10" s="179">
        <f>1345+115+495</f>
        <v>1955</v>
      </c>
      <c r="J10" s="179">
        <f>1345+115+495</f>
        <v>1955</v>
      </c>
      <c r="K10" s="9"/>
    </row>
    <row r="11" spans="1:11" ht="12.75">
      <c r="A11" s="343"/>
      <c r="B11" s="13">
        <v>9</v>
      </c>
      <c r="C11" s="136"/>
      <c r="D11" s="196">
        <v>3113</v>
      </c>
      <c r="E11" s="243" t="s">
        <v>194</v>
      </c>
      <c r="F11" s="87"/>
      <c r="G11" s="97">
        <v>0</v>
      </c>
      <c r="H11" s="179">
        <v>0</v>
      </c>
      <c r="I11" s="179">
        <v>0</v>
      </c>
      <c r="J11" s="179">
        <v>0</v>
      </c>
      <c r="K11" s="137"/>
    </row>
    <row r="12" spans="1:11" ht="12.75">
      <c r="A12" s="343"/>
      <c r="B12" s="13">
        <v>10</v>
      </c>
      <c r="C12" s="4"/>
      <c r="D12" s="193"/>
      <c r="E12" s="375" t="s">
        <v>170</v>
      </c>
      <c r="F12" s="376"/>
      <c r="G12" s="98">
        <v>3000</v>
      </c>
      <c r="H12" s="169">
        <v>3000</v>
      </c>
      <c r="I12" s="169">
        <v>3000</v>
      </c>
      <c r="J12" s="169">
        <v>3000</v>
      </c>
      <c r="K12" s="9"/>
    </row>
    <row r="13" spans="1:11" ht="12.75">
      <c r="A13" s="343"/>
      <c r="B13" s="13">
        <v>11</v>
      </c>
      <c r="C13" s="4"/>
      <c r="D13" s="193"/>
      <c r="E13" s="362" t="s">
        <v>171</v>
      </c>
      <c r="F13" s="363"/>
      <c r="G13" s="88">
        <f>1000-500</f>
        <v>500</v>
      </c>
      <c r="H13" s="163">
        <f>1000-500</f>
        <v>500</v>
      </c>
      <c r="I13" s="163">
        <f>1000-500</f>
        <v>500</v>
      </c>
      <c r="J13" s="163">
        <f>1000-500</f>
        <v>500</v>
      </c>
      <c r="K13" s="9"/>
    </row>
    <row r="14" spans="1:11" ht="12.75">
      <c r="A14" s="343"/>
      <c r="B14" s="13">
        <v>12</v>
      </c>
      <c r="C14" s="4"/>
      <c r="D14" s="193"/>
      <c r="E14" s="304" t="s">
        <v>42</v>
      </c>
      <c r="F14" s="305"/>
      <c r="G14" s="54">
        <f>SUM(G7:G13)</f>
        <v>14562</v>
      </c>
      <c r="H14" s="54">
        <f>SUM(H7:H13)</f>
        <v>15377</v>
      </c>
      <c r="I14" s="54">
        <f>SUM(I7:I13)</f>
        <v>15377</v>
      </c>
      <c r="J14" s="54">
        <f>SUM(J7:J13)</f>
        <v>15377</v>
      </c>
      <c r="K14" s="9"/>
    </row>
    <row r="15" spans="1:11" ht="12.75">
      <c r="A15" s="343"/>
      <c r="B15" s="13">
        <v>13</v>
      </c>
      <c r="C15" s="4"/>
      <c r="D15" s="193">
        <v>3319</v>
      </c>
      <c r="E15" s="302" t="s">
        <v>143</v>
      </c>
      <c r="F15" s="305"/>
      <c r="G15" s="88">
        <v>150</v>
      </c>
      <c r="H15" s="156">
        <v>170</v>
      </c>
      <c r="I15" s="163">
        <v>170</v>
      </c>
      <c r="J15" s="163">
        <v>170</v>
      </c>
      <c r="K15" s="9"/>
    </row>
    <row r="16" spans="1:11" ht="12.75">
      <c r="A16" s="343"/>
      <c r="B16" s="13">
        <v>14</v>
      </c>
      <c r="C16" s="4"/>
      <c r="D16" s="193">
        <v>3319</v>
      </c>
      <c r="E16" s="302" t="s">
        <v>144</v>
      </c>
      <c r="F16" s="305"/>
      <c r="G16" s="88">
        <v>1000</v>
      </c>
      <c r="H16" s="156">
        <v>1100</v>
      </c>
      <c r="I16" s="163">
        <v>1100</v>
      </c>
      <c r="J16" s="163">
        <v>1100</v>
      </c>
      <c r="K16" s="9"/>
    </row>
    <row r="17" spans="1:11" ht="12.75">
      <c r="A17" s="343"/>
      <c r="B17" s="13">
        <v>15</v>
      </c>
      <c r="C17" s="4"/>
      <c r="D17" s="193">
        <v>3349</v>
      </c>
      <c r="E17" s="302" t="s">
        <v>12</v>
      </c>
      <c r="F17" s="305"/>
      <c r="G17" s="88">
        <v>300</v>
      </c>
      <c r="H17" s="163">
        <v>300</v>
      </c>
      <c r="I17" s="163">
        <v>300</v>
      </c>
      <c r="J17" s="163">
        <v>300</v>
      </c>
      <c r="K17" s="9"/>
    </row>
    <row r="18" spans="1:11" ht="12.75">
      <c r="A18" s="343"/>
      <c r="B18" s="43">
        <v>16</v>
      </c>
      <c r="C18" s="4"/>
      <c r="D18" s="196"/>
      <c r="E18" s="318"/>
      <c r="F18" s="319"/>
      <c r="G18" s="88"/>
      <c r="H18" s="167"/>
      <c r="I18" s="167"/>
      <c r="J18" s="167"/>
      <c r="K18" s="9"/>
    </row>
    <row r="19" spans="1:11" ht="12.75">
      <c r="A19" s="343"/>
      <c r="B19" s="13">
        <v>17</v>
      </c>
      <c r="C19" s="4"/>
      <c r="D19" s="238" t="s">
        <v>156</v>
      </c>
      <c r="E19" s="302" t="s">
        <v>150</v>
      </c>
      <c r="F19" s="305"/>
      <c r="G19" s="88">
        <f>7773</f>
        <v>7773</v>
      </c>
      <c r="H19" s="156">
        <v>8653</v>
      </c>
      <c r="I19" s="163">
        <v>8653</v>
      </c>
      <c r="J19" s="163">
        <v>8653</v>
      </c>
      <c r="K19" s="9"/>
    </row>
    <row r="20" spans="1:11" ht="12.75">
      <c r="A20" s="343"/>
      <c r="B20" s="13">
        <v>18</v>
      </c>
      <c r="C20" s="4"/>
      <c r="D20" s="193">
        <v>3399</v>
      </c>
      <c r="E20" s="302" t="s">
        <v>98</v>
      </c>
      <c r="F20" s="305"/>
      <c r="G20" s="88">
        <v>150</v>
      </c>
      <c r="H20" s="156">
        <v>170</v>
      </c>
      <c r="I20" s="163">
        <v>170</v>
      </c>
      <c r="J20" s="163">
        <v>170</v>
      </c>
      <c r="K20" s="9"/>
    </row>
    <row r="21" spans="1:11" ht="12.75">
      <c r="A21" s="343"/>
      <c r="B21" s="109">
        <v>19</v>
      </c>
      <c r="C21" s="4"/>
      <c r="D21" s="193" t="s">
        <v>72</v>
      </c>
      <c r="E21" s="302" t="s">
        <v>94</v>
      </c>
      <c r="F21" s="305"/>
      <c r="G21" s="86">
        <f>100+22</f>
        <v>122</v>
      </c>
      <c r="H21" s="163">
        <v>100</v>
      </c>
      <c r="I21" s="156">
        <f>100+87</f>
        <v>187</v>
      </c>
      <c r="J21" s="163">
        <f>100+87</f>
        <v>187</v>
      </c>
      <c r="K21" s="9"/>
    </row>
    <row r="22" spans="1:11" ht="12.75">
      <c r="A22" s="343"/>
      <c r="B22" s="13">
        <v>20</v>
      </c>
      <c r="C22" s="4"/>
      <c r="D22" s="193" t="s">
        <v>72</v>
      </c>
      <c r="E22" s="366" t="s">
        <v>95</v>
      </c>
      <c r="F22" s="367"/>
      <c r="G22" s="86">
        <f>100+1201</f>
        <v>1301</v>
      </c>
      <c r="H22" s="163">
        <v>100</v>
      </c>
      <c r="I22" s="156">
        <f>100+1683</f>
        <v>1783</v>
      </c>
      <c r="J22" s="163">
        <f>100+1683</f>
        <v>1783</v>
      </c>
      <c r="K22" s="9"/>
    </row>
    <row r="23" spans="1:11" ht="12.75">
      <c r="A23" s="343"/>
      <c r="B23" s="13">
        <v>21</v>
      </c>
      <c r="C23" s="4"/>
      <c r="D23" s="193" t="s">
        <v>72</v>
      </c>
      <c r="E23" s="318" t="s">
        <v>173</v>
      </c>
      <c r="F23" s="319"/>
      <c r="G23" s="88">
        <v>500</v>
      </c>
      <c r="H23" s="163">
        <v>500</v>
      </c>
      <c r="I23" s="163">
        <v>500</v>
      </c>
      <c r="J23" s="163">
        <v>500</v>
      </c>
      <c r="K23" s="9"/>
    </row>
    <row r="24" spans="1:11" ht="12.75">
      <c r="A24" s="343"/>
      <c r="B24" s="13">
        <v>22</v>
      </c>
      <c r="C24" s="4"/>
      <c r="D24" s="193"/>
      <c r="E24" s="304" t="s">
        <v>43</v>
      </c>
      <c r="F24" s="305"/>
      <c r="G24" s="54">
        <f>SUM(G15:G23)</f>
        <v>11296</v>
      </c>
      <c r="H24" s="54">
        <f>SUM(H15:H23)</f>
        <v>11093</v>
      </c>
      <c r="I24" s="54">
        <f>SUM(I15:I23)</f>
        <v>12863</v>
      </c>
      <c r="J24" s="54">
        <f>SUM(J15:J23)</f>
        <v>12863</v>
      </c>
      <c r="K24" s="9"/>
    </row>
    <row r="25" spans="1:11" ht="12.75">
      <c r="A25" s="343"/>
      <c r="B25" s="110">
        <v>23</v>
      </c>
      <c r="C25" s="4"/>
      <c r="D25" s="197">
        <v>6223</v>
      </c>
      <c r="E25" s="306" t="s">
        <v>93</v>
      </c>
      <c r="F25" s="305"/>
      <c r="G25" s="52">
        <v>400</v>
      </c>
      <c r="H25" s="52">
        <v>400</v>
      </c>
      <c r="I25" s="52">
        <v>400</v>
      </c>
      <c r="J25" s="52">
        <v>400</v>
      </c>
      <c r="K25" s="9"/>
    </row>
    <row r="26" spans="1:11" ht="12.75">
      <c r="A26" s="343"/>
      <c r="B26" s="13">
        <v>24</v>
      </c>
      <c r="C26" s="89"/>
      <c r="D26" s="196">
        <v>3319</v>
      </c>
      <c r="E26" s="345" t="s">
        <v>248</v>
      </c>
      <c r="F26" s="346"/>
      <c r="G26" s="88">
        <v>500</v>
      </c>
      <c r="H26" s="156">
        <v>350</v>
      </c>
      <c r="I26" s="163">
        <v>350</v>
      </c>
      <c r="J26" s="163">
        <v>350</v>
      </c>
      <c r="K26" s="9"/>
    </row>
    <row r="27" spans="1:11" ht="12.75">
      <c r="A27" s="343"/>
      <c r="B27" s="13">
        <v>25</v>
      </c>
      <c r="C27" s="4">
        <v>5229</v>
      </c>
      <c r="D27" s="197">
        <v>3419</v>
      </c>
      <c r="E27" s="306" t="s">
        <v>151</v>
      </c>
      <c r="F27" s="305"/>
      <c r="G27" s="88">
        <v>200</v>
      </c>
      <c r="H27" s="52">
        <v>200</v>
      </c>
      <c r="I27" s="52">
        <v>200</v>
      </c>
      <c r="J27" s="52">
        <v>200</v>
      </c>
      <c r="K27" s="9"/>
    </row>
    <row r="28" spans="1:11" ht="12.75">
      <c r="A28" s="343"/>
      <c r="B28" s="368">
        <v>26</v>
      </c>
      <c r="C28" s="371" t="s">
        <v>152</v>
      </c>
      <c r="D28" s="347" t="s">
        <v>153</v>
      </c>
      <c r="E28" s="348" t="s">
        <v>91</v>
      </c>
      <c r="F28" s="15" t="s">
        <v>165</v>
      </c>
      <c r="G28" s="88">
        <f>500+200</f>
        <v>700</v>
      </c>
      <c r="H28" s="156">
        <v>300</v>
      </c>
      <c r="I28" s="156">
        <f>300+400</f>
        <v>700</v>
      </c>
      <c r="J28" s="163">
        <f>300+400</f>
        <v>700</v>
      </c>
      <c r="K28" s="9"/>
    </row>
    <row r="29" spans="1:11" ht="22.5" customHeight="1">
      <c r="A29" s="343"/>
      <c r="B29" s="368"/>
      <c r="C29" s="371"/>
      <c r="D29" s="347"/>
      <c r="E29" s="349"/>
      <c r="F29" s="74" t="s">
        <v>118</v>
      </c>
      <c r="G29" s="95">
        <f>220</f>
        <v>220</v>
      </c>
      <c r="H29" s="172">
        <f>220</f>
        <v>220</v>
      </c>
      <c r="I29" s="172">
        <f>220</f>
        <v>220</v>
      </c>
      <c r="J29" s="172">
        <f>220</f>
        <v>220</v>
      </c>
      <c r="K29" s="9"/>
    </row>
    <row r="30" spans="1:11" ht="12.75">
      <c r="A30" s="343"/>
      <c r="B30" s="13">
        <v>27</v>
      </c>
      <c r="C30" s="4"/>
      <c r="D30" s="239"/>
      <c r="E30" s="304" t="s">
        <v>83</v>
      </c>
      <c r="F30" s="305"/>
      <c r="G30" s="54">
        <f>SUM(G25:G29)</f>
        <v>2020</v>
      </c>
      <c r="H30" s="54">
        <f>SUM(H25:H29)</f>
        <v>1470</v>
      </c>
      <c r="I30" s="54">
        <f>SUM(I25:I29)</f>
        <v>1870</v>
      </c>
      <c r="J30" s="54">
        <f>SUM(J25:J29)</f>
        <v>1870</v>
      </c>
      <c r="K30" s="9"/>
    </row>
    <row r="31" spans="1:11" ht="12.75">
      <c r="A31" s="343"/>
      <c r="B31" s="13">
        <v>28</v>
      </c>
      <c r="C31" s="4"/>
      <c r="D31" s="193">
        <v>6112</v>
      </c>
      <c r="E31" s="244" t="s">
        <v>73</v>
      </c>
      <c r="F31" s="26"/>
      <c r="G31" s="95">
        <v>2150</v>
      </c>
      <c r="H31" s="173">
        <v>2150</v>
      </c>
      <c r="I31" s="173">
        <v>2150</v>
      </c>
      <c r="J31" s="173">
        <v>2150</v>
      </c>
      <c r="K31" s="9"/>
    </row>
    <row r="32" spans="1:11" ht="12.75">
      <c r="A32" s="343"/>
      <c r="B32" s="13">
        <v>29</v>
      </c>
      <c r="C32" s="4"/>
      <c r="D32" s="193"/>
      <c r="E32" s="318"/>
      <c r="F32" s="319"/>
      <c r="G32" s="95"/>
      <c r="H32" s="173"/>
      <c r="I32" s="173"/>
      <c r="J32" s="173"/>
      <c r="K32" s="9"/>
    </row>
    <row r="33" spans="1:11" ht="12.75">
      <c r="A33" s="343"/>
      <c r="B33" s="13">
        <v>30</v>
      </c>
      <c r="C33" s="4"/>
      <c r="D33" s="193">
        <v>6112</v>
      </c>
      <c r="E33" s="302" t="s">
        <v>44</v>
      </c>
      <c r="F33" s="305"/>
      <c r="G33" s="95">
        <v>1250</v>
      </c>
      <c r="H33" s="173">
        <v>1250</v>
      </c>
      <c r="I33" s="173">
        <v>1250</v>
      </c>
      <c r="J33" s="173">
        <v>1250</v>
      </c>
      <c r="K33" s="9"/>
    </row>
    <row r="34" spans="1:11" ht="12.75">
      <c r="A34" s="343"/>
      <c r="B34" s="13">
        <v>31</v>
      </c>
      <c r="C34" s="4"/>
      <c r="D34" s="193">
        <v>6112</v>
      </c>
      <c r="E34" s="302" t="s">
        <v>77</v>
      </c>
      <c r="F34" s="305"/>
      <c r="G34" s="95">
        <v>130</v>
      </c>
      <c r="H34" s="173">
        <v>130</v>
      </c>
      <c r="I34" s="173">
        <v>130</v>
      </c>
      <c r="J34" s="173">
        <v>130</v>
      </c>
      <c r="K34" s="9"/>
    </row>
    <row r="35" spans="1:11" ht="12.75">
      <c r="A35" s="343"/>
      <c r="B35" s="13">
        <v>32</v>
      </c>
      <c r="C35" s="4">
        <v>5492</v>
      </c>
      <c r="D35" s="195">
        <v>6112.71</v>
      </c>
      <c r="E35" s="302" t="s">
        <v>111</v>
      </c>
      <c r="F35" s="305"/>
      <c r="G35" s="88">
        <v>120</v>
      </c>
      <c r="H35" s="163">
        <v>120</v>
      </c>
      <c r="I35" s="163">
        <v>120</v>
      </c>
      <c r="J35" s="163">
        <v>120</v>
      </c>
      <c r="K35" s="9"/>
    </row>
    <row r="36" spans="1:11" ht="12.75">
      <c r="A36" s="343"/>
      <c r="B36" s="13">
        <v>33</v>
      </c>
      <c r="C36" s="4"/>
      <c r="D36" s="196">
        <v>6115</v>
      </c>
      <c r="E36" s="318" t="s">
        <v>214</v>
      </c>
      <c r="F36" s="319"/>
      <c r="G36" s="312">
        <v>0</v>
      </c>
      <c r="H36" s="88">
        <v>0</v>
      </c>
      <c r="I36" s="88">
        <v>0</v>
      </c>
      <c r="J36" s="88">
        <v>0</v>
      </c>
      <c r="K36" s="9"/>
    </row>
    <row r="37" spans="1:12" ht="12.75">
      <c r="A37" s="343"/>
      <c r="B37" s="71">
        <v>34</v>
      </c>
      <c r="C37" s="4"/>
      <c r="D37" s="196">
        <v>6114</v>
      </c>
      <c r="E37" s="345" t="s">
        <v>239</v>
      </c>
      <c r="F37" s="346"/>
      <c r="G37" s="313"/>
      <c r="H37" s="88">
        <v>0</v>
      </c>
      <c r="I37" s="88">
        <v>0</v>
      </c>
      <c r="J37" s="88">
        <v>0</v>
      </c>
      <c r="K37" s="9"/>
      <c r="L37" s="127"/>
    </row>
    <row r="38" spans="1:11" ht="12.75">
      <c r="A38" s="343"/>
      <c r="B38" s="13">
        <v>35</v>
      </c>
      <c r="C38" s="4"/>
      <c r="D38" s="195" t="s">
        <v>163</v>
      </c>
      <c r="E38" s="314" t="s">
        <v>164</v>
      </c>
      <c r="F38" s="315"/>
      <c r="G38" s="88">
        <v>24397</v>
      </c>
      <c r="H38" s="156">
        <v>24797</v>
      </c>
      <c r="I38" s="163">
        <v>24797</v>
      </c>
      <c r="J38" s="163">
        <v>24797</v>
      </c>
      <c r="K38" s="9"/>
    </row>
    <row r="39" spans="1:11" ht="12.75">
      <c r="A39" s="343"/>
      <c r="B39" s="13">
        <v>36</v>
      </c>
      <c r="C39" s="4"/>
      <c r="D39" s="193">
        <v>6171</v>
      </c>
      <c r="E39" s="302" t="s">
        <v>45</v>
      </c>
      <c r="F39" s="305"/>
      <c r="G39" s="88">
        <f>250+20</f>
        <v>270</v>
      </c>
      <c r="H39" s="156">
        <v>300</v>
      </c>
      <c r="I39" s="163">
        <v>300</v>
      </c>
      <c r="J39" s="163">
        <v>300</v>
      </c>
      <c r="K39" s="9"/>
    </row>
    <row r="40" spans="1:11" ht="12.75">
      <c r="A40" s="343"/>
      <c r="B40" s="13">
        <v>37</v>
      </c>
      <c r="C40" s="4"/>
      <c r="D40" s="193">
        <v>6399</v>
      </c>
      <c r="E40" s="302" t="s">
        <v>116</v>
      </c>
      <c r="F40" s="305"/>
      <c r="G40" s="88">
        <f>2500+1050</f>
        <v>3550</v>
      </c>
      <c r="H40" s="156">
        <f>2500+2000</f>
        <v>4500</v>
      </c>
      <c r="I40" s="163">
        <f>2500+2000</f>
        <v>4500</v>
      </c>
      <c r="J40" s="156">
        <f>2500+2000+1847</f>
        <v>6347</v>
      </c>
      <c r="K40" s="9"/>
    </row>
    <row r="41" spans="1:11" ht="12.75">
      <c r="A41" s="343"/>
      <c r="B41" s="13">
        <v>38</v>
      </c>
      <c r="C41" s="4"/>
      <c r="D41" s="193">
        <v>6171</v>
      </c>
      <c r="E41" s="302" t="s">
        <v>182</v>
      </c>
      <c r="F41" s="305"/>
      <c r="G41" s="88">
        <v>120</v>
      </c>
      <c r="H41" s="163">
        <v>120</v>
      </c>
      <c r="I41" s="163">
        <v>120</v>
      </c>
      <c r="J41" s="163">
        <v>120</v>
      </c>
      <c r="K41" s="9"/>
    </row>
    <row r="42" spans="1:11" ht="12.75">
      <c r="A42" s="343"/>
      <c r="B42" s="13">
        <v>39</v>
      </c>
      <c r="C42" s="2">
        <v>5141</v>
      </c>
      <c r="D42" s="197">
        <v>6310</v>
      </c>
      <c r="E42" s="302" t="s">
        <v>183</v>
      </c>
      <c r="F42" s="305"/>
      <c r="G42" s="88">
        <f>25+280</f>
        <v>305</v>
      </c>
      <c r="H42" s="156">
        <f>14+200+60</f>
        <v>274</v>
      </c>
      <c r="I42" s="163">
        <f>14+200+60</f>
        <v>274</v>
      </c>
      <c r="J42" s="163">
        <f>14+200+60</f>
        <v>274</v>
      </c>
      <c r="K42" s="9"/>
    </row>
    <row r="43" spans="1:11" ht="12.75">
      <c r="A43" s="343"/>
      <c r="B43" s="71">
        <v>40</v>
      </c>
      <c r="C43" s="2"/>
      <c r="D43" s="197">
        <v>6402</v>
      </c>
      <c r="E43" s="302" t="s">
        <v>65</v>
      </c>
      <c r="F43" s="305"/>
      <c r="G43" s="86">
        <f>0+4</f>
        <v>4</v>
      </c>
      <c r="H43" s="156">
        <v>0</v>
      </c>
      <c r="I43" s="156">
        <f>0+44</f>
        <v>44</v>
      </c>
      <c r="J43" s="156">
        <f>0+44+6</f>
        <v>50</v>
      </c>
      <c r="K43" s="9"/>
    </row>
    <row r="44" spans="1:11" ht="12.75">
      <c r="A44" s="343"/>
      <c r="B44" s="13">
        <v>41</v>
      </c>
      <c r="C44" s="2" t="s">
        <v>71</v>
      </c>
      <c r="D44" s="197">
        <v>6409</v>
      </c>
      <c r="E44" s="302" t="s">
        <v>186</v>
      </c>
      <c r="F44" s="305"/>
      <c r="G44" s="88">
        <f>58+30+32+24+15+1</f>
        <v>160</v>
      </c>
      <c r="H44" s="156">
        <f>83+30+32+25+15+1</f>
        <v>186</v>
      </c>
      <c r="I44" s="163">
        <f>83+30+32+25+15+1</f>
        <v>186</v>
      </c>
      <c r="J44" s="163">
        <f>83+30+32+25+15+1</f>
        <v>186</v>
      </c>
      <c r="K44" s="9"/>
    </row>
    <row r="45" spans="1:11" ht="12.75">
      <c r="A45" s="343"/>
      <c r="B45" s="13">
        <v>42</v>
      </c>
      <c r="C45" s="2"/>
      <c r="D45" s="197"/>
      <c r="E45" s="304" t="s">
        <v>46</v>
      </c>
      <c r="F45" s="305"/>
      <c r="G45" s="54">
        <f>SUM(G31:G44)</f>
        <v>32456</v>
      </c>
      <c r="H45" s="54">
        <f>SUM(H31:H44)</f>
        <v>33827</v>
      </c>
      <c r="I45" s="54">
        <f>SUM(I31:I44)</f>
        <v>33871</v>
      </c>
      <c r="J45" s="54">
        <f>SUM(J31:J44)</f>
        <v>35724</v>
      </c>
      <c r="K45" s="9"/>
    </row>
    <row r="46" spans="1:11" ht="12.75">
      <c r="A46" s="343"/>
      <c r="B46" s="13">
        <v>43</v>
      </c>
      <c r="C46" s="2"/>
      <c r="D46" s="197">
        <v>5512</v>
      </c>
      <c r="E46" s="302" t="s">
        <v>176</v>
      </c>
      <c r="F46" s="305"/>
      <c r="G46" s="88">
        <v>1744</v>
      </c>
      <c r="H46" s="156">
        <v>2079</v>
      </c>
      <c r="I46" s="163">
        <v>2079</v>
      </c>
      <c r="J46" s="163">
        <v>2079</v>
      </c>
      <c r="K46" s="9"/>
    </row>
    <row r="47" spans="1:11" ht="12.75">
      <c r="A47" s="343"/>
      <c r="B47" s="13">
        <v>44</v>
      </c>
      <c r="C47" s="2"/>
      <c r="D47" s="197">
        <v>5521</v>
      </c>
      <c r="E47" s="302" t="s">
        <v>47</v>
      </c>
      <c r="F47" s="305"/>
      <c r="G47" s="53">
        <v>0</v>
      </c>
      <c r="H47" s="163">
        <v>0</v>
      </c>
      <c r="I47" s="163">
        <v>0</v>
      </c>
      <c r="J47" s="163">
        <v>0</v>
      </c>
      <c r="K47" s="9"/>
    </row>
    <row r="48" spans="1:11" ht="12.75">
      <c r="A48" s="343"/>
      <c r="B48" s="13">
        <v>45</v>
      </c>
      <c r="C48" s="2"/>
      <c r="D48" s="197"/>
      <c r="E48" s="304" t="s">
        <v>48</v>
      </c>
      <c r="F48" s="305"/>
      <c r="G48" s="54">
        <f>SUM(G46:G47)</f>
        <v>1744</v>
      </c>
      <c r="H48" s="54">
        <f>SUM(H46:H47)</f>
        <v>2079</v>
      </c>
      <c r="I48" s="54">
        <f>SUM(I46:I47)</f>
        <v>2079</v>
      </c>
      <c r="J48" s="54">
        <f>SUM(J46:J47)</f>
        <v>2079</v>
      </c>
      <c r="K48" s="9"/>
    </row>
    <row r="49" spans="1:11" ht="12.75">
      <c r="A49" s="343"/>
      <c r="B49" s="13">
        <v>46</v>
      </c>
      <c r="C49" s="2"/>
      <c r="D49" s="197">
        <v>5311</v>
      </c>
      <c r="E49" s="302" t="s">
        <v>49</v>
      </c>
      <c r="F49" s="305"/>
      <c r="G49" s="88">
        <v>4768</v>
      </c>
      <c r="H49" s="156">
        <v>4989</v>
      </c>
      <c r="I49" s="163">
        <v>4989</v>
      </c>
      <c r="J49" s="163">
        <v>4989</v>
      </c>
      <c r="K49" s="9"/>
    </row>
    <row r="50" spans="1:11" ht="12.75">
      <c r="A50" s="343"/>
      <c r="B50" s="13">
        <v>47</v>
      </c>
      <c r="C50" s="2"/>
      <c r="D50" s="197"/>
      <c r="E50" s="304" t="s">
        <v>50</v>
      </c>
      <c r="F50" s="305"/>
      <c r="G50" s="54">
        <f>SUM(G49)</f>
        <v>4768</v>
      </c>
      <c r="H50" s="54">
        <f>SUM(H49)</f>
        <v>4989</v>
      </c>
      <c r="I50" s="54">
        <f>SUM(I49)</f>
        <v>4989</v>
      </c>
      <c r="J50" s="54">
        <f>SUM(J49)</f>
        <v>4989</v>
      </c>
      <c r="K50" s="9"/>
    </row>
    <row r="51" spans="1:11" ht="12.75">
      <c r="A51" s="343"/>
      <c r="B51" s="13">
        <v>48</v>
      </c>
      <c r="C51" s="158"/>
      <c r="D51" s="240"/>
      <c r="E51" s="338" t="s">
        <v>234</v>
      </c>
      <c r="F51" s="339"/>
      <c r="G51" s="159">
        <v>0</v>
      </c>
      <c r="H51" s="173">
        <v>0</v>
      </c>
      <c r="I51" s="173">
        <v>0</v>
      </c>
      <c r="J51" s="173">
        <v>0</v>
      </c>
      <c r="K51" s="9"/>
    </row>
    <row r="52" spans="1:11" ht="12.75">
      <c r="A52" s="343"/>
      <c r="B52" s="13">
        <v>49</v>
      </c>
      <c r="C52" s="2" t="s">
        <v>71</v>
      </c>
      <c r="D52" s="241" t="s">
        <v>184</v>
      </c>
      <c r="E52" s="358" t="s">
        <v>174</v>
      </c>
      <c r="F52" s="359"/>
      <c r="G52" s="95">
        <v>100</v>
      </c>
      <c r="H52" s="173">
        <v>100</v>
      </c>
      <c r="I52" s="173">
        <v>100</v>
      </c>
      <c r="J52" s="173">
        <v>100</v>
      </c>
      <c r="K52" s="9"/>
    </row>
    <row r="53" spans="1:11" ht="12.75">
      <c r="A53" s="343"/>
      <c r="B53" s="13">
        <v>50</v>
      </c>
      <c r="C53" s="2" t="s">
        <v>71</v>
      </c>
      <c r="D53" s="241" t="s">
        <v>185</v>
      </c>
      <c r="E53" s="345" t="s">
        <v>263</v>
      </c>
      <c r="F53" s="346"/>
      <c r="G53" s="88">
        <v>0</v>
      </c>
      <c r="H53" s="163">
        <v>0</v>
      </c>
      <c r="I53" s="163">
        <v>0</v>
      </c>
      <c r="J53" s="156">
        <f>0+150+15</f>
        <v>165</v>
      </c>
      <c r="K53" s="9"/>
    </row>
    <row r="54" spans="1:11" ht="12.75">
      <c r="A54" s="343"/>
      <c r="B54" s="13">
        <v>51</v>
      </c>
      <c r="C54" s="2" t="s">
        <v>52</v>
      </c>
      <c r="D54" s="197">
        <v>4351.59</v>
      </c>
      <c r="E54" s="306" t="s">
        <v>110</v>
      </c>
      <c r="F54" s="305"/>
      <c r="G54" s="88">
        <v>2775</v>
      </c>
      <c r="H54" s="156">
        <v>3419</v>
      </c>
      <c r="I54" s="156">
        <f>3419+470</f>
        <v>3889</v>
      </c>
      <c r="J54" s="163">
        <f>3419+470</f>
        <v>3889</v>
      </c>
      <c r="K54" s="9"/>
    </row>
    <row r="55" spans="1:11" ht="12.75">
      <c r="A55" s="343"/>
      <c r="B55" s="13">
        <v>52</v>
      </c>
      <c r="C55" s="2"/>
      <c r="D55" s="197"/>
      <c r="E55" s="304" t="s">
        <v>51</v>
      </c>
      <c r="F55" s="305"/>
      <c r="G55" s="54">
        <f>SUM(G51:G54)</f>
        <v>2875</v>
      </c>
      <c r="H55" s="54">
        <f>SUM(H51:H54)</f>
        <v>3519</v>
      </c>
      <c r="I55" s="54">
        <f>SUM(I51:I54)</f>
        <v>3989</v>
      </c>
      <c r="J55" s="54">
        <f>SUM(J51:J54)</f>
        <v>4154</v>
      </c>
      <c r="K55" s="9"/>
    </row>
    <row r="56" spans="1:11" ht="12.75">
      <c r="A56" s="343"/>
      <c r="B56" s="13">
        <v>53</v>
      </c>
      <c r="C56" s="2"/>
      <c r="D56" s="241"/>
      <c r="E56" s="385"/>
      <c r="F56" s="386"/>
      <c r="G56" s="88">
        <v>0</v>
      </c>
      <c r="H56" s="163">
        <v>0</v>
      </c>
      <c r="I56" s="163">
        <v>0</v>
      </c>
      <c r="J56" s="163">
        <v>0</v>
      </c>
      <c r="K56" s="9"/>
    </row>
    <row r="57" spans="1:11" ht="12.75">
      <c r="A57" s="343"/>
      <c r="B57" s="13">
        <v>54</v>
      </c>
      <c r="C57" s="2">
        <v>5903</v>
      </c>
      <c r="D57" s="197">
        <v>5213</v>
      </c>
      <c r="E57" s="306" t="s">
        <v>115</v>
      </c>
      <c r="F57" s="305"/>
      <c r="G57" s="88">
        <v>1000</v>
      </c>
      <c r="H57" s="156">
        <f>1000+500</f>
        <v>1500</v>
      </c>
      <c r="I57" s="163">
        <f>1000+500</f>
        <v>1500</v>
      </c>
      <c r="J57" s="163">
        <f>1000+500</f>
        <v>1500</v>
      </c>
      <c r="K57" s="9"/>
    </row>
    <row r="58" spans="1:11" ht="12.75">
      <c r="A58" s="343"/>
      <c r="B58" s="13">
        <v>55</v>
      </c>
      <c r="C58" s="46"/>
      <c r="D58" s="193"/>
      <c r="E58" s="306"/>
      <c r="F58" s="322"/>
      <c r="G58" s="52">
        <v>0</v>
      </c>
      <c r="H58" s="163">
        <v>0</v>
      </c>
      <c r="I58" s="163">
        <v>0</v>
      </c>
      <c r="J58" s="163">
        <v>0</v>
      </c>
      <c r="K58" s="9"/>
    </row>
    <row r="59" spans="1:11" ht="12.75">
      <c r="A59" s="343"/>
      <c r="B59" s="13">
        <v>56</v>
      </c>
      <c r="C59" s="4"/>
      <c r="D59" s="193"/>
      <c r="E59" s="306"/>
      <c r="F59" s="322"/>
      <c r="G59" s="52">
        <v>0</v>
      </c>
      <c r="H59" s="163">
        <v>0</v>
      </c>
      <c r="I59" s="163">
        <v>0</v>
      </c>
      <c r="J59" s="163">
        <v>0</v>
      </c>
      <c r="K59" s="9"/>
    </row>
    <row r="60" spans="1:11" ht="12.75">
      <c r="A60" s="343"/>
      <c r="B60" s="109">
        <v>57</v>
      </c>
      <c r="C60" s="4"/>
      <c r="D60" s="193"/>
      <c r="E60" s="304" t="s">
        <v>213</v>
      </c>
      <c r="F60" s="323"/>
      <c r="G60" s="54">
        <f>G56+G58+G59+G57</f>
        <v>1000</v>
      </c>
      <c r="H60" s="54">
        <f>H56+H58+H59+H57</f>
        <v>1500</v>
      </c>
      <c r="I60" s="54">
        <f>I56+I58+I59+I57</f>
        <v>1500</v>
      </c>
      <c r="J60" s="54">
        <f>J56+J58+J59+J57</f>
        <v>1500</v>
      </c>
      <c r="K60" s="9"/>
    </row>
    <row r="61" spans="1:11" ht="12.75">
      <c r="A61" s="343"/>
      <c r="B61" s="13">
        <v>58</v>
      </c>
      <c r="C61" s="4"/>
      <c r="D61" s="193">
        <v>3635</v>
      </c>
      <c r="E61" s="306" t="s">
        <v>177</v>
      </c>
      <c r="F61" s="305"/>
      <c r="G61" s="88">
        <v>300</v>
      </c>
      <c r="H61" s="156">
        <v>220</v>
      </c>
      <c r="I61" s="163">
        <v>220</v>
      </c>
      <c r="J61" s="163">
        <v>220</v>
      </c>
      <c r="K61" s="9"/>
    </row>
    <row r="62" spans="1:11" ht="12.75">
      <c r="A62" s="343"/>
      <c r="B62" s="13">
        <v>59</v>
      </c>
      <c r="C62" s="4"/>
      <c r="D62" s="196">
        <v>3631</v>
      </c>
      <c r="E62" s="330" t="s">
        <v>158</v>
      </c>
      <c r="F62" s="331"/>
      <c r="G62" s="88">
        <v>2520</v>
      </c>
      <c r="H62" s="156">
        <v>3202</v>
      </c>
      <c r="I62" s="163">
        <v>3202</v>
      </c>
      <c r="J62" s="163">
        <v>3202</v>
      </c>
      <c r="K62" s="9"/>
    </row>
    <row r="63" spans="1:11" ht="12.75">
      <c r="A63" s="343"/>
      <c r="B63" s="13">
        <v>60</v>
      </c>
      <c r="C63" s="4"/>
      <c r="D63" s="241" t="s">
        <v>187</v>
      </c>
      <c r="E63" s="316" t="s">
        <v>131</v>
      </c>
      <c r="F63" s="317"/>
      <c r="G63" s="88">
        <f>60-60</f>
        <v>0</v>
      </c>
      <c r="H63" s="163">
        <f>60-60</f>
        <v>0</v>
      </c>
      <c r="I63" s="163">
        <f>60-60</f>
        <v>0</v>
      </c>
      <c r="J63" s="163">
        <f>60-60</f>
        <v>0</v>
      </c>
      <c r="K63" s="9"/>
    </row>
    <row r="64" spans="1:11" ht="12.75">
      <c r="A64" s="343"/>
      <c r="B64" s="13">
        <v>61</v>
      </c>
      <c r="C64" s="4"/>
      <c r="D64" s="193">
        <v>3612</v>
      </c>
      <c r="E64" s="329" t="s">
        <v>224</v>
      </c>
      <c r="F64" s="322"/>
      <c r="G64" s="86">
        <f>7000-152</f>
        <v>6848</v>
      </c>
      <c r="H64" s="156">
        <v>7000</v>
      </c>
      <c r="I64" s="163">
        <v>7000</v>
      </c>
      <c r="J64" s="163">
        <v>7000</v>
      </c>
      <c r="K64" s="137"/>
    </row>
    <row r="65" spans="1:15" ht="12.75">
      <c r="A65" s="343"/>
      <c r="B65" s="13">
        <v>62</v>
      </c>
      <c r="C65" s="4"/>
      <c r="D65" s="193">
        <v>3634</v>
      </c>
      <c r="E65" s="329" t="s">
        <v>125</v>
      </c>
      <c r="F65" s="305"/>
      <c r="G65" s="88">
        <v>1350</v>
      </c>
      <c r="H65" s="163">
        <v>1350</v>
      </c>
      <c r="I65" s="163">
        <v>1350</v>
      </c>
      <c r="J65" s="156">
        <f>1350-64</f>
        <v>1286</v>
      </c>
      <c r="K65" s="137"/>
      <c r="O65" s="90"/>
    </row>
    <row r="66" spans="1:11" ht="12.75">
      <c r="A66" s="343"/>
      <c r="B66" s="369">
        <v>63</v>
      </c>
      <c r="C66" s="381" t="s">
        <v>142</v>
      </c>
      <c r="D66" s="382"/>
      <c r="E66" s="245" t="s">
        <v>200</v>
      </c>
      <c r="F66" s="108"/>
      <c r="G66" s="277">
        <v>22050</v>
      </c>
      <c r="H66" s="280">
        <v>28164</v>
      </c>
      <c r="I66" s="310">
        <v>28164</v>
      </c>
      <c r="J66" s="310">
        <v>28164</v>
      </c>
      <c r="K66" s="137"/>
    </row>
    <row r="67" spans="1:11" ht="12.75">
      <c r="A67" s="343"/>
      <c r="B67" s="370"/>
      <c r="C67" s="383"/>
      <c r="D67" s="384"/>
      <c r="E67" s="245" t="s">
        <v>201</v>
      </c>
      <c r="F67" s="23"/>
      <c r="G67" s="279"/>
      <c r="H67" s="282"/>
      <c r="I67" s="311"/>
      <c r="J67" s="311"/>
      <c r="K67" s="137"/>
    </row>
    <row r="68" spans="1:11" ht="12.75">
      <c r="A68" s="343"/>
      <c r="B68" s="13">
        <v>64</v>
      </c>
      <c r="C68" s="5"/>
      <c r="D68" s="198">
        <v>3639</v>
      </c>
      <c r="E68" s="245" t="s">
        <v>126</v>
      </c>
      <c r="F68" s="24"/>
      <c r="G68" s="93">
        <v>2500</v>
      </c>
      <c r="H68" s="182">
        <v>4500</v>
      </c>
      <c r="I68" s="262">
        <v>4500</v>
      </c>
      <c r="J68" s="262">
        <v>4500</v>
      </c>
      <c r="K68" s="137"/>
    </row>
    <row r="69" spans="1:11" ht="12.75">
      <c r="A69" s="343"/>
      <c r="B69" s="13">
        <v>65</v>
      </c>
      <c r="C69" s="4"/>
      <c r="D69" s="196" t="s">
        <v>190</v>
      </c>
      <c r="E69" s="330" t="s">
        <v>192</v>
      </c>
      <c r="F69" s="331"/>
      <c r="G69" s="277">
        <f>15945-3000+1104</f>
        <v>14049</v>
      </c>
      <c r="H69" s="280">
        <f>16670-3000+1150</f>
        <v>14820</v>
      </c>
      <c r="I69" s="274">
        <f>16670-3000+1150</f>
        <v>14820</v>
      </c>
      <c r="J69" s="274">
        <f>16670-3000+1150</f>
        <v>14820</v>
      </c>
      <c r="K69" s="321"/>
    </row>
    <row r="70" spans="1:11" ht="12.75">
      <c r="A70" s="343"/>
      <c r="B70" s="13">
        <v>66</v>
      </c>
      <c r="C70" s="4"/>
      <c r="D70" s="193">
        <v>3612</v>
      </c>
      <c r="E70" s="316" t="s">
        <v>136</v>
      </c>
      <c r="F70" s="317"/>
      <c r="G70" s="279"/>
      <c r="H70" s="282"/>
      <c r="I70" s="276"/>
      <c r="J70" s="276"/>
      <c r="K70" s="321"/>
    </row>
    <row r="71" spans="1:11" ht="12.75">
      <c r="A71" s="343"/>
      <c r="B71" s="13">
        <v>67</v>
      </c>
      <c r="C71" s="4"/>
      <c r="D71" s="193">
        <v>3669</v>
      </c>
      <c r="E71" s="306" t="s">
        <v>90</v>
      </c>
      <c r="F71" s="305"/>
      <c r="G71" s="88">
        <v>60</v>
      </c>
      <c r="H71" s="163">
        <v>60</v>
      </c>
      <c r="I71" s="163">
        <v>60</v>
      </c>
      <c r="J71" s="163">
        <v>60</v>
      </c>
      <c r="K71" s="9"/>
    </row>
    <row r="72" spans="1:11" ht="12.75">
      <c r="A72" s="343"/>
      <c r="B72" s="13">
        <v>68</v>
      </c>
      <c r="C72" s="4"/>
      <c r="D72" s="193"/>
      <c r="E72" s="304" t="s">
        <v>59</v>
      </c>
      <c r="F72" s="305"/>
      <c r="G72" s="54">
        <f>SUM(G61:G71)</f>
        <v>49677</v>
      </c>
      <c r="H72" s="54">
        <f>SUM(H61:H71)</f>
        <v>59316</v>
      </c>
      <c r="I72" s="54">
        <f>SUM(I61:I71)</f>
        <v>59316</v>
      </c>
      <c r="J72" s="54">
        <f>SUM(J61:J71)</f>
        <v>59252</v>
      </c>
      <c r="K72" s="9"/>
    </row>
    <row r="73" spans="1:11" ht="12.75">
      <c r="A73" s="343"/>
      <c r="B73" s="13">
        <v>69</v>
      </c>
      <c r="C73" s="4" t="s">
        <v>75</v>
      </c>
      <c r="D73" s="193">
        <v>6171</v>
      </c>
      <c r="E73" s="306" t="s">
        <v>76</v>
      </c>
      <c r="F73" s="305"/>
      <c r="G73" s="88">
        <f>500+80+100</f>
        <v>680</v>
      </c>
      <c r="H73" s="163">
        <v>680</v>
      </c>
      <c r="I73" s="163">
        <v>680</v>
      </c>
      <c r="J73" s="163">
        <v>680</v>
      </c>
      <c r="K73" s="9"/>
    </row>
    <row r="74" spans="1:11" ht="12.75">
      <c r="A74" s="343"/>
      <c r="B74" s="13">
        <v>70</v>
      </c>
      <c r="C74" s="4"/>
      <c r="D74" s="193"/>
      <c r="E74" s="304" t="s">
        <v>76</v>
      </c>
      <c r="F74" s="305"/>
      <c r="G74" s="54">
        <f>SUM(G73)</f>
        <v>680</v>
      </c>
      <c r="H74" s="54">
        <f>SUM(H73)</f>
        <v>680</v>
      </c>
      <c r="I74" s="54">
        <f>SUM(I73)</f>
        <v>680</v>
      </c>
      <c r="J74" s="54">
        <f>SUM(J73)</f>
        <v>680</v>
      </c>
      <c r="K74" s="9"/>
    </row>
    <row r="75" spans="1:11" ht="12.75">
      <c r="A75" s="343"/>
      <c r="B75" s="13">
        <v>71</v>
      </c>
      <c r="C75" s="4"/>
      <c r="D75" s="196">
        <v>6409</v>
      </c>
      <c r="E75" s="330" t="s">
        <v>175</v>
      </c>
      <c r="F75" s="331"/>
      <c r="G75" s="93">
        <v>0</v>
      </c>
      <c r="H75" s="93">
        <v>0</v>
      </c>
      <c r="I75" s="93">
        <v>0</v>
      </c>
      <c r="J75" s="93">
        <v>0</v>
      </c>
      <c r="K75" s="9"/>
    </row>
    <row r="76" spans="1:11" ht="12.75">
      <c r="A76" s="343"/>
      <c r="B76" s="13">
        <v>72</v>
      </c>
      <c r="C76" s="4"/>
      <c r="D76" s="193"/>
      <c r="E76" s="304" t="s">
        <v>127</v>
      </c>
      <c r="F76" s="340"/>
      <c r="G76" s="79">
        <f>SUM(G75)</f>
        <v>0</v>
      </c>
      <c r="H76" s="79">
        <f>SUM(H75)</f>
        <v>0</v>
      </c>
      <c r="I76" s="79">
        <f>SUM(I75)</f>
        <v>0</v>
      </c>
      <c r="J76" s="79">
        <f>SUM(J75)</f>
        <v>0</v>
      </c>
      <c r="K76" s="9"/>
    </row>
    <row r="77" spans="1:11" ht="13.5" thickBot="1">
      <c r="A77" s="344"/>
      <c r="B77" s="27">
        <v>73</v>
      </c>
      <c r="C77" s="8"/>
      <c r="D77" s="242"/>
      <c r="E77" s="360" t="s">
        <v>53</v>
      </c>
      <c r="F77" s="361"/>
      <c r="G77" s="55">
        <f>G4+G6+G14+G24+G30+G45+G48+G50+G55+G72+G74+G60+G76</f>
        <v>121858</v>
      </c>
      <c r="H77" s="55">
        <f>H4+H6+H14+H24+H30+H45+H48+H50+H55+H72+H74+H60+H76</f>
        <v>134630</v>
      </c>
      <c r="I77" s="55">
        <f>I4+I6+I14+I24+I30+I45+I48+I50+I55+I72+I74+I60+I76</f>
        <v>137314</v>
      </c>
      <c r="J77" s="55">
        <f>J4+J6+J14+J24+J30+J45+J48+J50+J55+J72+J74+J60+J76</f>
        <v>139277</v>
      </c>
      <c r="K77" s="9"/>
    </row>
    <row r="78" spans="1:12" ht="12.75" customHeight="1">
      <c r="A78" s="283" t="s">
        <v>86</v>
      </c>
      <c r="B78" s="364">
        <v>74</v>
      </c>
      <c r="C78" s="350"/>
      <c r="D78" s="352"/>
      <c r="E78" s="354" t="s">
        <v>106</v>
      </c>
      <c r="F78" s="355"/>
      <c r="G78" s="324">
        <f>60500+32600</f>
        <v>93100</v>
      </c>
      <c r="H78" s="327">
        <v>104750</v>
      </c>
      <c r="I78" s="307">
        <f>104750+4695</f>
        <v>109445</v>
      </c>
      <c r="J78" s="307">
        <f>104750+4695+881</f>
        <v>110326</v>
      </c>
      <c r="K78" s="9"/>
      <c r="L78" s="320"/>
    </row>
    <row r="79" spans="1:12" ht="12.75">
      <c r="A79" s="284"/>
      <c r="B79" s="364"/>
      <c r="C79" s="350"/>
      <c r="D79" s="352"/>
      <c r="E79" s="354"/>
      <c r="F79" s="355"/>
      <c r="G79" s="325"/>
      <c r="H79" s="281"/>
      <c r="I79" s="308"/>
      <c r="J79" s="308"/>
      <c r="K79" s="9"/>
      <c r="L79" s="320"/>
    </row>
    <row r="80" spans="1:12" ht="12.75">
      <c r="A80" s="284"/>
      <c r="B80" s="364"/>
      <c r="C80" s="350"/>
      <c r="D80" s="352"/>
      <c r="E80" s="354"/>
      <c r="F80" s="355"/>
      <c r="G80" s="325"/>
      <c r="H80" s="281"/>
      <c r="I80" s="308"/>
      <c r="J80" s="308"/>
      <c r="K80" s="9"/>
      <c r="L80" s="320"/>
    </row>
    <row r="81" spans="1:12" ht="12.75">
      <c r="A81" s="284"/>
      <c r="B81" s="364"/>
      <c r="C81" s="350"/>
      <c r="D81" s="352"/>
      <c r="E81" s="354"/>
      <c r="F81" s="355"/>
      <c r="G81" s="325"/>
      <c r="H81" s="281"/>
      <c r="I81" s="308"/>
      <c r="J81" s="308"/>
      <c r="K81" s="9"/>
      <c r="L81" s="320"/>
    </row>
    <row r="82" spans="1:12" ht="12.75">
      <c r="A82" s="284"/>
      <c r="B82" s="364"/>
      <c r="C82" s="350"/>
      <c r="D82" s="352"/>
      <c r="E82" s="354"/>
      <c r="F82" s="355"/>
      <c r="G82" s="325"/>
      <c r="H82" s="281"/>
      <c r="I82" s="308"/>
      <c r="J82" s="308"/>
      <c r="K82" s="9"/>
      <c r="L82" s="320"/>
    </row>
    <row r="83" spans="1:12" ht="12.75">
      <c r="A83" s="284"/>
      <c r="B83" s="364"/>
      <c r="C83" s="350"/>
      <c r="D83" s="352"/>
      <c r="E83" s="354"/>
      <c r="F83" s="355"/>
      <c r="G83" s="325"/>
      <c r="H83" s="281"/>
      <c r="I83" s="308"/>
      <c r="J83" s="308"/>
      <c r="K83" s="9"/>
      <c r="L83" s="320"/>
    </row>
    <row r="84" spans="1:12" ht="12.75">
      <c r="A84" s="284"/>
      <c r="B84" s="365"/>
      <c r="C84" s="351"/>
      <c r="D84" s="353"/>
      <c r="E84" s="356"/>
      <c r="F84" s="357"/>
      <c r="G84" s="326"/>
      <c r="H84" s="282"/>
      <c r="I84" s="309"/>
      <c r="J84" s="309"/>
      <c r="K84" s="9"/>
      <c r="L84" s="320"/>
    </row>
    <row r="85" spans="1:11" ht="12.75">
      <c r="A85" s="284"/>
      <c r="B85" s="4">
        <v>75</v>
      </c>
      <c r="C85" s="4"/>
      <c r="D85" s="193"/>
      <c r="E85" s="334"/>
      <c r="F85" s="335"/>
      <c r="G85" s="58"/>
      <c r="H85" s="58"/>
      <c r="I85" s="58"/>
      <c r="J85" s="58"/>
      <c r="K85" s="9"/>
    </row>
    <row r="86" spans="1:11" ht="12.75">
      <c r="A86" s="284"/>
      <c r="B86" s="4">
        <v>76</v>
      </c>
      <c r="C86" s="4"/>
      <c r="D86" s="193"/>
      <c r="E86" s="334"/>
      <c r="F86" s="335"/>
      <c r="G86" s="58"/>
      <c r="H86" s="58"/>
      <c r="I86" s="58"/>
      <c r="J86" s="58"/>
      <c r="K86" s="9"/>
    </row>
    <row r="87" spans="1:11" ht="13.5" thickBot="1">
      <c r="A87" s="341"/>
      <c r="B87" s="8">
        <v>77</v>
      </c>
      <c r="C87" s="8"/>
      <c r="D87" s="242"/>
      <c r="E87" s="336" t="s">
        <v>54</v>
      </c>
      <c r="F87" s="337"/>
      <c r="G87" s="56">
        <f>SUM(G78:G86)</f>
        <v>93100</v>
      </c>
      <c r="H87" s="56">
        <f>SUM(H78:H86)</f>
        <v>104750</v>
      </c>
      <c r="I87" s="56">
        <f>SUM(I78:I86)</f>
        <v>109445</v>
      </c>
      <c r="J87" s="56">
        <f>SUM(J78:J86)</f>
        <v>110326</v>
      </c>
      <c r="K87" s="9"/>
    </row>
    <row r="88" spans="1:11" ht="13.5" thickBot="1">
      <c r="A88" s="33"/>
      <c r="B88" s="34">
        <v>78</v>
      </c>
      <c r="C88" s="34"/>
      <c r="D88" s="34"/>
      <c r="E88" s="332" t="s">
        <v>66</v>
      </c>
      <c r="F88" s="333"/>
      <c r="G88" s="57">
        <f>G77+G87</f>
        <v>214958</v>
      </c>
      <c r="H88" s="57">
        <f>H77+H87</f>
        <v>239380</v>
      </c>
      <c r="I88" s="57">
        <f>I77+I87</f>
        <v>246759</v>
      </c>
      <c r="J88" s="57">
        <f>J77+J87</f>
        <v>249603</v>
      </c>
      <c r="K88" s="9"/>
    </row>
    <row r="89" ht="12.75">
      <c r="F89" s="42"/>
    </row>
    <row r="90" ht="12.75">
      <c r="F90" s="42" t="s">
        <v>88</v>
      </c>
    </row>
    <row r="93" spans="1:22" ht="12.75">
      <c r="A93" s="81"/>
      <c r="B93" s="145"/>
      <c r="C93" s="145"/>
      <c r="D93" s="145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ht="12.75">
      <c r="A94" s="81"/>
      <c r="B94" s="145"/>
      <c r="C94" s="145"/>
      <c r="D94" s="145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ht="12.75">
      <c r="A95" s="81"/>
      <c r="B95" s="145"/>
      <c r="C95" s="145"/>
      <c r="D95" s="145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ht="12.75">
      <c r="A96" s="81"/>
      <c r="B96" s="145"/>
      <c r="C96" s="145"/>
      <c r="D96" s="145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 ht="12.75">
      <c r="A97" s="81"/>
      <c r="B97" s="145"/>
      <c r="C97" s="145"/>
      <c r="D97" s="145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ht="12.75">
      <c r="A98" s="81"/>
      <c r="B98" s="145"/>
      <c r="C98" s="145"/>
      <c r="D98" s="145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 ht="12.75">
      <c r="A99" s="81"/>
      <c r="B99" s="145"/>
      <c r="C99" s="145"/>
      <c r="D99" s="145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 ht="12.75">
      <c r="A100" s="81"/>
      <c r="B100" s="145"/>
      <c r="C100" s="145"/>
      <c r="D100" s="145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ht="12.75">
      <c r="A101" s="81"/>
      <c r="B101" s="145"/>
      <c r="C101" s="145"/>
      <c r="D101" s="145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spans="1:22" ht="12.75">
      <c r="A102" s="81"/>
      <c r="B102" s="145"/>
      <c r="C102" s="145"/>
      <c r="D102" s="145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ht="12.75">
      <c r="A103" s="81"/>
      <c r="B103" s="145"/>
      <c r="C103" s="145"/>
      <c r="D103" s="145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ht="12.75">
      <c r="A104" s="81"/>
      <c r="B104" s="145"/>
      <c r="C104" s="145"/>
      <c r="D104" s="145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1:22" ht="12.75">
      <c r="A105" s="81"/>
      <c r="B105" s="145"/>
      <c r="C105" s="145"/>
      <c r="D105" s="145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1:22" ht="12.75">
      <c r="A106" s="81"/>
      <c r="B106" s="145"/>
      <c r="C106" s="145"/>
      <c r="D106" s="145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1:22" ht="12.75">
      <c r="A107" s="81"/>
      <c r="B107" s="145"/>
      <c r="C107" s="145"/>
      <c r="D107" s="145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spans="1:22" ht="12.75">
      <c r="A108" s="81"/>
      <c r="B108" s="145"/>
      <c r="C108" s="145"/>
      <c r="D108" s="145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spans="1:22" ht="12.75">
      <c r="A109" s="81"/>
      <c r="B109" s="145"/>
      <c r="C109" s="145"/>
      <c r="D109" s="145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spans="1:22" ht="12.75">
      <c r="A110" s="81"/>
      <c r="B110" s="145"/>
      <c r="C110" s="145"/>
      <c r="D110" s="145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spans="1:22" ht="12.75">
      <c r="A111" s="81"/>
      <c r="B111" s="145"/>
      <c r="C111" s="145"/>
      <c r="D111" s="145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spans="1:22" ht="12.75">
      <c r="A112" s="81"/>
      <c r="B112" s="145"/>
      <c r="C112" s="145"/>
      <c r="D112" s="145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spans="1:22" ht="12.75">
      <c r="A113" s="81"/>
      <c r="B113" s="145"/>
      <c r="C113" s="145"/>
      <c r="D113" s="145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</row>
    <row r="114" spans="1:22" ht="12.75">
      <c r="A114" s="81"/>
      <c r="B114" s="145"/>
      <c r="C114" s="145"/>
      <c r="D114" s="145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</row>
    <row r="115" spans="1:22" ht="12.75">
      <c r="A115" s="81"/>
      <c r="B115" s="145"/>
      <c r="C115" s="145"/>
      <c r="D115" s="145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</row>
    <row r="116" spans="1:22" ht="12.75">
      <c r="A116" s="81"/>
      <c r="B116" s="145"/>
      <c r="C116" s="145"/>
      <c r="D116" s="145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spans="1:22" ht="12.75">
      <c r="A117" s="81"/>
      <c r="B117" s="145"/>
      <c r="C117" s="145"/>
      <c r="D117" s="145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spans="1:22" ht="12.75">
      <c r="A118" s="81"/>
      <c r="B118" s="145"/>
      <c r="C118" s="145"/>
      <c r="D118" s="145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spans="1:22" ht="12.75">
      <c r="A119" s="81"/>
      <c r="B119" s="145"/>
      <c r="C119" s="145"/>
      <c r="D119" s="145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spans="1:22" ht="12.75">
      <c r="A120" s="81"/>
      <c r="B120" s="145"/>
      <c r="C120" s="145"/>
      <c r="D120" s="145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spans="1:22" ht="12.75">
      <c r="A121" s="81"/>
      <c r="B121" s="145"/>
      <c r="C121" s="145"/>
      <c r="D121" s="145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spans="1:22" ht="12.75">
      <c r="A122" s="81"/>
      <c r="B122" s="145"/>
      <c r="C122" s="145"/>
      <c r="D122" s="145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spans="1:22" ht="12.75">
      <c r="A123" s="81"/>
      <c r="B123" s="145"/>
      <c r="C123" s="145"/>
      <c r="D123" s="145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spans="1:22" ht="12.75">
      <c r="A124" s="81"/>
      <c r="B124" s="145"/>
      <c r="C124" s="145"/>
      <c r="D124" s="145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spans="1:22" ht="12.75">
      <c r="A125" s="81"/>
      <c r="B125" s="145"/>
      <c r="C125" s="145"/>
      <c r="D125" s="145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spans="1:22" ht="12.75">
      <c r="A126" s="81"/>
      <c r="B126" s="145"/>
      <c r="C126" s="145"/>
      <c r="D126" s="145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1:22" ht="12.75">
      <c r="A127" s="81"/>
      <c r="B127" s="145"/>
      <c r="C127" s="145"/>
      <c r="D127" s="145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1:22" ht="12.75">
      <c r="A128" s="81"/>
      <c r="B128" s="145"/>
      <c r="C128" s="145"/>
      <c r="D128" s="145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1:22" ht="12.75">
      <c r="A129" s="81"/>
      <c r="B129" s="145"/>
      <c r="C129" s="145"/>
      <c r="D129" s="145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1:22" ht="12.75">
      <c r="A130" s="81"/>
      <c r="B130" s="145"/>
      <c r="C130" s="145"/>
      <c r="D130" s="145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1:22" ht="12.75">
      <c r="A131" s="81"/>
      <c r="B131" s="145"/>
      <c r="C131" s="145"/>
      <c r="D131" s="145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1:22" ht="12.75">
      <c r="A132" s="81"/>
      <c r="B132" s="145"/>
      <c r="C132" s="145"/>
      <c r="D132" s="145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1:22" ht="12.75">
      <c r="A133" s="81"/>
      <c r="B133" s="145"/>
      <c r="C133" s="145"/>
      <c r="D133" s="145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1:22" ht="12.75">
      <c r="A134" s="81"/>
      <c r="B134" s="145"/>
      <c r="C134" s="145"/>
      <c r="D134" s="145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1:22" ht="12.75">
      <c r="A135" s="81"/>
      <c r="B135" s="145"/>
      <c r="C135" s="145"/>
      <c r="D135" s="145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1:22" ht="12.75">
      <c r="A136" s="81"/>
      <c r="B136" s="145"/>
      <c r="C136" s="145"/>
      <c r="D136" s="145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1:22" ht="12.75">
      <c r="A137" s="81"/>
      <c r="B137" s="145"/>
      <c r="C137" s="145"/>
      <c r="D137" s="145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1:22" ht="12.75">
      <c r="A138" s="81"/>
      <c r="B138" s="145"/>
      <c r="C138" s="145"/>
      <c r="D138" s="145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1:22" ht="12.75">
      <c r="A139" s="81"/>
      <c r="B139" s="145"/>
      <c r="C139" s="145"/>
      <c r="D139" s="145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1:22" ht="12.75">
      <c r="A140" s="81"/>
      <c r="B140" s="145"/>
      <c r="C140" s="145"/>
      <c r="D140" s="145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1:22" ht="12.75">
      <c r="A141" s="81"/>
      <c r="B141" s="145"/>
      <c r="C141" s="145"/>
      <c r="D141" s="145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1:22" ht="12.75">
      <c r="A142" s="81"/>
      <c r="B142" s="145"/>
      <c r="C142" s="145"/>
      <c r="D142" s="145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1:22" ht="12.75">
      <c r="A143" s="81"/>
      <c r="B143" s="145"/>
      <c r="C143" s="145"/>
      <c r="D143" s="145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1:22" ht="12.75">
      <c r="A144" s="81"/>
      <c r="B144" s="145"/>
      <c r="C144" s="145"/>
      <c r="D144" s="145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1:22" ht="12.75">
      <c r="A145" s="81"/>
      <c r="B145" s="145"/>
      <c r="C145" s="145"/>
      <c r="D145" s="145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1:22" ht="12.75">
      <c r="A146" s="81"/>
      <c r="B146" s="145"/>
      <c r="C146" s="145"/>
      <c r="D146" s="145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1:22" ht="12.75">
      <c r="A147" s="81"/>
      <c r="B147" s="145"/>
      <c r="C147" s="145"/>
      <c r="D147" s="145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1:22" ht="12.75">
      <c r="A148" s="81"/>
      <c r="B148" s="145"/>
      <c r="C148" s="145"/>
      <c r="D148" s="145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1:22" ht="12.75">
      <c r="A149" s="81"/>
      <c r="B149" s="145"/>
      <c r="C149" s="145"/>
      <c r="D149" s="145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1:22" ht="12.75">
      <c r="A150" s="81"/>
      <c r="B150" s="145"/>
      <c r="C150" s="145"/>
      <c r="D150" s="145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1:22" ht="12.75">
      <c r="A151" s="81"/>
      <c r="B151" s="145"/>
      <c r="C151" s="145"/>
      <c r="D151" s="145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1:22" ht="12.75">
      <c r="A152" s="81"/>
      <c r="B152" s="145"/>
      <c r="C152" s="145"/>
      <c r="D152" s="145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1:22" ht="12.75">
      <c r="A153" s="81"/>
      <c r="B153" s="145"/>
      <c r="C153" s="145"/>
      <c r="D153" s="145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1:22" ht="12.75">
      <c r="A154" s="81"/>
      <c r="B154" s="145"/>
      <c r="C154" s="145"/>
      <c r="D154" s="145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1:22" ht="12.75">
      <c r="A155" s="81"/>
      <c r="B155" s="145"/>
      <c r="C155" s="145"/>
      <c r="D155" s="145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1:22" ht="12.75">
      <c r="A156" s="81"/>
      <c r="B156" s="145"/>
      <c r="C156" s="145"/>
      <c r="D156" s="145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1:22" ht="12.75">
      <c r="A157" s="81"/>
      <c r="B157" s="145"/>
      <c r="C157" s="145"/>
      <c r="D157" s="145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1:22" ht="12.75">
      <c r="A158" s="81"/>
      <c r="B158" s="145"/>
      <c r="C158" s="145"/>
      <c r="D158" s="145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1:22" ht="12.75">
      <c r="A159" s="81"/>
      <c r="B159" s="145"/>
      <c r="C159" s="145"/>
      <c r="D159" s="145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1:22" ht="12.75">
      <c r="A160" s="81"/>
      <c r="B160" s="145"/>
      <c r="C160" s="145"/>
      <c r="D160" s="145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1:22" ht="12.75">
      <c r="A161" s="81"/>
      <c r="B161" s="145"/>
      <c r="C161" s="145"/>
      <c r="D161" s="145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1:22" ht="12.75">
      <c r="A162" s="81"/>
      <c r="B162" s="145"/>
      <c r="C162" s="145"/>
      <c r="D162" s="145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1:22" ht="12.75">
      <c r="A163" s="81"/>
      <c r="B163" s="145"/>
      <c r="C163" s="145"/>
      <c r="D163" s="145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1:22" ht="12.75">
      <c r="A164" s="81"/>
      <c r="B164" s="145"/>
      <c r="C164" s="145"/>
      <c r="D164" s="145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1:22" ht="12.75">
      <c r="A165" s="81"/>
      <c r="B165" s="145"/>
      <c r="C165" s="145"/>
      <c r="D165" s="145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1:22" ht="12.75">
      <c r="A166" s="81"/>
      <c r="B166" s="145"/>
      <c r="C166" s="145"/>
      <c r="D166" s="145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1:22" ht="12.75">
      <c r="A167" s="81"/>
      <c r="B167" s="145"/>
      <c r="C167" s="145"/>
      <c r="D167" s="145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1:22" ht="12.75">
      <c r="A168" s="81"/>
      <c r="B168" s="145"/>
      <c r="C168" s="145"/>
      <c r="D168" s="145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1:22" ht="12.75">
      <c r="A169" s="81"/>
      <c r="B169" s="145"/>
      <c r="C169" s="145"/>
      <c r="D169" s="145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1:22" ht="12.75">
      <c r="A170" s="81"/>
      <c r="B170" s="145"/>
      <c r="C170" s="145"/>
      <c r="D170" s="145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1:22" ht="12.75">
      <c r="A171" s="81"/>
      <c r="B171" s="145"/>
      <c r="C171" s="145"/>
      <c r="D171" s="145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1:22" ht="12.75">
      <c r="A172" s="81"/>
      <c r="B172" s="145"/>
      <c r="C172" s="145"/>
      <c r="D172" s="145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1:22" ht="12.75">
      <c r="A173" s="81"/>
      <c r="B173" s="145"/>
      <c r="C173" s="145"/>
      <c r="D173" s="145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1:22" ht="12.75">
      <c r="A174" s="81"/>
      <c r="B174" s="145"/>
      <c r="C174" s="145"/>
      <c r="D174" s="145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1:22" ht="12.75">
      <c r="A175" s="81"/>
      <c r="B175" s="145"/>
      <c r="C175" s="145"/>
      <c r="D175" s="145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ht="12.75">
      <c r="A176" s="81"/>
      <c r="B176" s="145"/>
      <c r="C176" s="145"/>
      <c r="D176" s="145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1:22" ht="12.75">
      <c r="A177" s="81"/>
      <c r="B177" s="145"/>
      <c r="C177" s="145"/>
      <c r="D177" s="145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1:22" ht="12.75">
      <c r="A178" s="81"/>
      <c r="B178" s="145"/>
      <c r="C178" s="145"/>
      <c r="D178" s="145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1:22" ht="12.75">
      <c r="A179" s="81"/>
      <c r="B179" s="145"/>
      <c r="C179" s="145"/>
      <c r="D179" s="145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1:22" ht="12.75">
      <c r="A180" s="81"/>
      <c r="B180" s="145"/>
      <c r="C180" s="145"/>
      <c r="D180" s="145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1:22" ht="12.75">
      <c r="A181" s="81"/>
      <c r="B181" s="145"/>
      <c r="C181" s="145"/>
      <c r="D181" s="145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1:22" ht="12.75">
      <c r="A182" s="81"/>
      <c r="B182" s="145"/>
      <c r="C182" s="145"/>
      <c r="D182" s="145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1:22" ht="12.75">
      <c r="A183" s="81"/>
      <c r="B183" s="145"/>
      <c r="C183" s="145"/>
      <c r="D183" s="145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1:22" ht="12.75">
      <c r="A184" s="81"/>
      <c r="B184" s="145"/>
      <c r="C184" s="145"/>
      <c r="D184" s="145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1:22" ht="12.75">
      <c r="A185" s="81"/>
      <c r="B185" s="145"/>
      <c r="C185" s="145"/>
      <c r="D185" s="145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1:22" ht="12.75">
      <c r="A186" s="81"/>
      <c r="B186" s="145"/>
      <c r="C186" s="145"/>
      <c r="D186" s="145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1:22" ht="12.75">
      <c r="A187" s="81"/>
      <c r="B187" s="145"/>
      <c r="C187" s="145"/>
      <c r="D187" s="145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1:22" ht="12.75">
      <c r="A188" s="81"/>
      <c r="B188" s="145"/>
      <c r="C188" s="145"/>
      <c r="D188" s="145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1:22" ht="12.75">
      <c r="A189" s="81"/>
      <c r="B189" s="145"/>
      <c r="C189" s="145"/>
      <c r="D189" s="145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1:22" ht="12.75">
      <c r="A190" s="81"/>
      <c r="B190" s="145"/>
      <c r="C190" s="145"/>
      <c r="D190" s="145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1:22" ht="12.75">
      <c r="A191" s="81"/>
      <c r="B191" s="145"/>
      <c r="C191" s="145"/>
      <c r="D191" s="145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1:22" ht="12.75">
      <c r="A192" s="81"/>
      <c r="B192" s="145"/>
      <c r="C192" s="145"/>
      <c r="D192" s="145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1:22" ht="12.75">
      <c r="A193" s="81"/>
      <c r="B193" s="145"/>
      <c r="C193" s="145"/>
      <c r="D193" s="145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1:22" ht="12.75">
      <c r="A194" s="81"/>
      <c r="B194" s="145"/>
      <c r="C194" s="145"/>
      <c r="D194" s="145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1:22" ht="12.75">
      <c r="A195" s="81"/>
      <c r="B195" s="145"/>
      <c r="C195" s="145"/>
      <c r="D195" s="145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1:22" ht="12.75">
      <c r="A196" s="81"/>
      <c r="B196" s="145"/>
      <c r="C196" s="145"/>
      <c r="D196" s="145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1:22" ht="12.75">
      <c r="A197" s="81"/>
      <c r="B197" s="145"/>
      <c r="C197" s="145"/>
      <c r="D197" s="145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1:22" ht="12.75">
      <c r="A198" s="81"/>
      <c r="B198" s="145"/>
      <c r="C198" s="145"/>
      <c r="D198" s="145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1:22" ht="12.75">
      <c r="A199" s="81"/>
      <c r="B199" s="145"/>
      <c r="C199" s="145"/>
      <c r="D199" s="145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1:22" ht="12.75">
      <c r="A200" s="81"/>
      <c r="B200" s="145"/>
      <c r="C200" s="145"/>
      <c r="D200" s="145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1:22" ht="12.75">
      <c r="A201" s="81"/>
      <c r="B201" s="145"/>
      <c r="C201" s="145"/>
      <c r="D201" s="145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1:22" ht="12.75">
      <c r="A202" s="81"/>
      <c r="B202" s="145"/>
      <c r="C202" s="145"/>
      <c r="D202" s="145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1:22" ht="12.75">
      <c r="A203" s="81"/>
      <c r="B203" s="145"/>
      <c r="C203" s="145"/>
      <c r="D203" s="145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1:22" ht="12.75">
      <c r="A204" s="81"/>
      <c r="B204" s="145"/>
      <c r="C204" s="145"/>
      <c r="D204" s="145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1:22" ht="12.75">
      <c r="A205" s="81"/>
      <c r="B205" s="145"/>
      <c r="C205" s="145"/>
      <c r="D205" s="145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1:22" ht="12.75">
      <c r="A206" s="81"/>
      <c r="B206" s="145"/>
      <c r="C206" s="145"/>
      <c r="D206" s="145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1:22" ht="12.75">
      <c r="A207" s="81"/>
      <c r="B207" s="145"/>
      <c r="C207" s="145"/>
      <c r="D207" s="145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1:22" ht="12.75">
      <c r="A208" s="81"/>
      <c r="B208" s="145"/>
      <c r="C208" s="145"/>
      <c r="D208" s="145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1:22" ht="12.75">
      <c r="A209" s="81"/>
      <c r="B209" s="145"/>
      <c r="C209" s="145"/>
      <c r="D209" s="145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1:22" ht="12.75">
      <c r="A210" s="81"/>
      <c r="B210" s="145"/>
      <c r="C210" s="145"/>
      <c r="D210" s="145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1:22" ht="12.75">
      <c r="A211" s="81"/>
      <c r="B211" s="145"/>
      <c r="C211" s="145"/>
      <c r="D211" s="145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1:22" ht="12.75">
      <c r="A212" s="81"/>
      <c r="B212" s="145"/>
      <c r="C212" s="145"/>
      <c r="D212" s="145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1:22" ht="12.75">
      <c r="A213" s="81"/>
      <c r="B213" s="145"/>
      <c r="C213" s="145"/>
      <c r="D213" s="145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1:22" ht="12.75">
      <c r="A214" s="81"/>
      <c r="B214" s="145"/>
      <c r="C214" s="145"/>
      <c r="D214" s="145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1:22" ht="12.75">
      <c r="A215" s="81"/>
      <c r="B215" s="145"/>
      <c r="C215" s="145"/>
      <c r="D215" s="145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1:22" ht="12.75">
      <c r="A216" s="81"/>
      <c r="B216" s="145"/>
      <c r="C216" s="145"/>
      <c r="D216" s="145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1:22" ht="12.75">
      <c r="A217" s="81"/>
      <c r="B217" s="145"/>
      <c r="C217" s="145"/>
      <c r="D217" s="145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1:22" ht="12.75">
      <c r="A218" s="81"/>
      <c r="B218" s="145"/>
      <c r="C218" s="145"/>
      <c r="D218" s="145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1:22" ht="12.75">
      <c r="A219" s="81"/>
      <c r="B219" s="145"/>
      <c r="C219" s="145"/>
      <c r="D219" s="145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1:22" ht="12.75">
      <c r="A220" s="81"/>
      <c r="B220" s="145"/>
      <c r="C220" s="145"/>
      <c r="D220" s="145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1:22" ht="12.75">
      <c r="A221" s="81"/>
      <c r="B221" s="145"/>
      <c r="C221" s="145"/>
      <c r="D221" s="145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1:22" ht="12.75">
      <c r="A222" s="81"/>
      <c r="B222" s="145"/>
      <c r="C222" s="145"/>
      <c r="D222" s="145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1:22" ht="12.75">
      <c r="A223" s="81"/>
      <c r="B223" s="145"/>
      <c r="C223" s="145"/>
      <c r="D223" s="145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1:22" ht="12.75">
      <c r="A224" s="81"/>
      <c r="B224" s="145"/>
      <c r="C224" s="145"/>
      <c r="D224" s="145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1:22" ht="12.75">
      <c r="A225" s="81"/>
      <c r="B225" s="145"/>
      <c r="C225" s="145"/>
      <c r="D225" s="145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1:22" ht="12.75">
      <c r="A226" s="81"/>
      <c r="B226" s="145"/>
      <c r="C226" s="145"/>
      <c r="D226" s="145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1:22" ht="12.75">
      <c r="A227" s="81"/>
      <c r="B227" s="145"/>
      <c r="C227" s="145"/>
      <c r="D227" s="145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1:22" ht="12.75">
      <c r="A228" s="81"/>
      <c r="B228" s="145"/>
      <c r="C228" s="145"/>
      <c r="D228" s="145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1:22" ht="12.75">
      <c r="A229" s="81"/>
      <c r="B229" s="145"/>
      <c r="C229" s="145"/>
      <c r="D229" s="145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1:22" ht="12.75">
      <c r="A230" s="81"/>
      <c r="B230" s="145"/>
      <c r="C230" s="145"/>
      <c r="D230" s="145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1:22" ht="12.75">
      <c r="A231" s="81"/>
      <c r="B231" s="145"/>
      <c r="C231" s="145"/>
      <c r="D231" s="145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1:22" ht="12.75">
      <c r="A232" s="81"/>
      <c r="B232" s="145"/>
      <c r="C232" s="145"/>
      <c r="D232" s="145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1:22" ht="12.75">
      <c r="A233" s="81"/>
      <c r="B233" s="145"/>
      <c r="C233" s="145"/>
      <c r="D233" s="145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1:22" ht="12.75">
      <c r="A234" s="81"/>
      <c r="B234" s="145"/>
      <c r="C234" s="145"/>
      <c r="D234" s="145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1:22" ht="12.75">
      <c r="A235" s="81"/>
      <c r="B235" s="145"/>
      <c r="C235" s="145"/>
      <c r="D235" s="145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1:22" ht="12.75">
      <c r="A236" s="81"/>
      <c r="B236" s="145"/>
      <c r="C236" s="145"/>
      <c r="D236" s="145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1:22" ht="12.75">
      <c r="A237" s="81"/>
      <c r="B237" s="145"/>
      <c r="C237" s="145"/>
      <c r="D237" s="145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1:22" ht="12.75">
      <c r="A238" s="81"/>
      <c r="B238" s="145"/>
      <c r="C238" s="145"/>
      <c r="D238" s="145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1:22" ht="12.75">
      <c r="A239" s="81"/>
      <c r="B239" s="145"/>
      <c r="C239" s="145"/>
      <c r="D239" s="145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1:22" ht="12.75">
      <c r="A240" s="81"/>
      <c r="B240" s="145"/>
      <c r="C240" s="145"/>
      <c r="D240" s="145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1:22" ht="12.75">
      <c r="A241" s="81"/>
      <c r="B241" s="145"/>
      <c r="C241" s="145"/>
      <c r="D241" s="145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1:22" ht="12.75">
      <c r="A242" s="81"/>
      <c r="B242" s="145"/>
      <c r="C242" s="145"/>
      <c r="D242" s="145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1:22" ht="12.75">
      <c r="A243" s="81"/>
      <c r="B243" s="145"/>
      <c r="C243" s="145"/>
      <c r="D243" s="145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1:22" ht="12.75">
      <c r="A244" s="81"/>
      <c r="B244" s="145"/>
      <c r="C244" s="145"/>
      <c r="D244" s="145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1:22" ht="12.75">
      <c r="A245" s="81"/>
      <c r="B245" s="145"/>
      <c r="C245" s="145"/>
      <c r="D245" s="145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1:22" ht="12.75">
      <c r="A246" s="81"/>
      <c r="B246" s="145"/>
      <c r="C246" s="145"/>
      <c r="D246" s="145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1:22" ht="12.75">
      <c r="A247" s="81"/>
      <c r="B247" s="145"/>
      <c r="C247" s="145"/>
      <c r="D247" s="145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1:22" ht="12.75">
      <c r="A248" s="81"/>
      <c r="B248" s="145"/>
      <c r="C248" s="145"/>
      <c r="D248" s="145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1:22" ht="12.75">
      <c r="A249" s="81"/>
      <c r="B249" s="145"/>
      <c r="C249" s="145"/>
      <c r="D249" s="145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1:22" ht="12.75">
      <c r="A250" s="81"/>
      <c r="B250" s="145"/>
      <c r="C250" s="145"/>
      <c r="D250" s="145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1:22" ht="12.75">
      <c r="A251" s="81"/>
      <c r="B251" s="145"/>
      <c r="C251" s="145"/>
      <c r="D251" s="145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1:22" ht="12.75">
      <c r="A252" s="81"/>
      <c r="B252" s="145"/>
      <c r="C252" s="145"/>
      <c r="D252" s="145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1:22" ht="12.75">
      <c r="A253" s="81"/>
      <c r="B253" s="145"/>
      <c r="C253" s="145"/>
      <c r="D253" s="145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1:22" ht="12.75">
      <c r="A254" s="81"/>
      <c r="B254" s="145"/>
      <c r="C254" s="145"/>
      <c r="D254" s="145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1:22" ht="12.75">
      <c r="A255" s="81"/>
      <c r="B255" s="145"/>
      <c r="C255" s="145"/>
      <c r="D255" s="145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1:22" ht="12.75">
      <c r="A256" s="81"/>
      <c r="B256" s="145"/>
      <c r="C256" s="145"/>
      <c r="D256" s="145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1:22" ht="12.75">
      <c r="A257" s="81"/>
      <c r="B257" s="145"/>
      <c r="C257" s="145"/>
      <c r="D257" s="145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1:22" ht="12.75">
      <c r="A258" s="81"/>
      <c r="B258" s="145"/>
      <c r="C258" s="145"/>
      <c r="D258" s="145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1:22" ht="12.75">
      <c r="A259" s="81"/>
      <c r="B259" s="145"/>
      <c r="C259" s="145"/>
      <c r="D259" s="145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1:22" ht="12.75">
      <c r="A260" s="81"/>
      <c r="B260" s="145"/>
      <c r="C260" s="145"/>
      <c r="D260" s="145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1:22" ht="12.75">
      <c r="A261" s="81"/>
      <c r="B261" s="145"/>
      <c r="C261" s="145"/>
      <c r="D261" s="145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1:22" ht="12.75">
      <c r="A262" s="81"/>
      <c r="B262" s="145"/>
      <c r="C262" s="145"/>
      <c r="D262" s="145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1:22" ht="12.75">
      <c r="A263" s="81"/>
      <c r="B263" s="145"/>
      <c r="C263" s="145"/>
      <c r="D263" s="145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1:22" ht="12.75">
      <c r="A264" s="81"/>
      <c r="B264" s="145"/>
      <c r="C264" s="145"/>
      <c r="D264" s="145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1:22" ht="12.75">
      <c r="A265" s="81"/>
      <c r="B265" s="145"/>
      <c r="C265" s="145"/>
      <c r="D265" s="145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1:22" ht="12.75">
      <c r="A266" s="81"/>
      <c r="B266" s="145"/>
      <c r="C266" s="145"/>
      <c r="D266" s="145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1:22" ht="12.75">
      <c r="A267" s="81"/>
      <c r="B267" s="145"/>
      <c r="C267" s="145"/>
      <c r="D267" s="145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1:22" ht="12.75">
      <c r="A268" s="81"/>
      <c r="B268" s="145"/>
      <c r="C268" s="145"/>
      <c r="D268" s="145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1:22" ht="12.75">
      <c r="A269" s="81"/>
      <c r="B269" s="145"/>
      <c r="C269" s="145"/>
      <c r="D269" s="145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1:22" ht="12.75">
      <c r="A270" s="81"/>
      <c r="B270" s="145"/>
      <c r="C270" s="145"/>
      <c r="D270" s="145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1:22" ht="12.75">
      <c r="A271" s="81"/>
      <c r="B271" s="145"/>
      <c r="C271" s="145"/>
      <c r="D271" s="145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1:22" ht="12.75">
      <c r="A272" s="81"/>
      <c r="B272" s="145"/>
      <c r="C272" s="145"/>
      <c r="D272" s="145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1:22" ht="12.75">
      <c r="A273" s="81"/>
      <c r="B273" s="145"/>
      <c r="C273" s="145"/>
      <c r="D273" s="145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1:22" ht="12.75">
      <c r="A274" s="81"/>
      <c r="B274" s="145"/>
      <c r="C274" s="145"/>
      <c r="D274" s="145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1:22" ht="12.75">
      <c r="A275" s="81"/>
      <c r="B275" s="145"/>
      <c r="C275" s="145"/>
      <c r="D275" s="145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1:22" ht="12.75">
      <c r="A276" s="81"/>
      <c r="B276" s="145"/>
      <c r="C276" s="145"/>
      <c r="D276" s="145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1:22" ht="12.75">
      <c r="A277" s="81"/>
      <c r="B277" s="145"/>
      <c r="C277" s="145"/>
      <c r="D277" s="145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1:22" ht="12.75">
      <c r="A278" s="81"/>
      <c r="B278" s="145"/>
      <c r="C278" s="145"/>
      <c r="D278" s="145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1:22" ht="12.75">
      <c r="A279" s="81"/>
      <c r="B279" s="145"/>
      <c r="C279" s="145"/>
      <c r="D279" s="145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1:22" ht="12.75">
      <c r="A280" s="81"/>
      <c r="B280" s="145"/>
      <c r="C280" s="145"/>
      <c r="D280" s="145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1:22" ht="12.75">
      <c r="A281" s="81"/>
      <c r="B281" s="145"/>
      <c r="C281" s="145"/>
      <c r="D281" s="145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1:22" ht="12.75">
      <c r="A282" s="81"/>
      <c r="B282" s="145"/>
      <c r="C282" s="145"/>
      <c r="D282" s="145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1:22" ht="12.75">
      <c r="A283" s="81"/>
      <c r="B283" s="145"/>
      <c r="C283" s="145"/>
      <c r="D283" s="145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1:22" ht="12.75">
      <c r="A284" s="81"/>
      <c r="B284" s="145"/>
      <c r="C284" s="145"/>
      <c r="D284" s="145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1:22" ht="12.75">
      <c r="A285" s="81"/>
      <c r="B285" s="145"/>
      <c r="C285" s="145"/>
      <c r="D285" s="145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spans="1:22" ht="12.75">
      <c r="A286" s="81"/>
      <c r="B286" s="145"/>
      <c r="C286" s="145"/>
      <c r="D286" s="145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</row>
    <row r="287" spans="1:22" ht="12.75">
      <c r="A287" s="81"/>
      <c r="B287" s="145"/>
      <c r="C287" s="145"/>
      <c r="D287" s="145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</row>
    <row r="288" spans="1:22" ht="12.75">
      <c r="A288" s="81"/>
      <c r="B288" s="145"/>
      <c r="C288" s="145"/>
      <c r="D288" s="145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spans="1:22" ht="12.75">
      <c r="A289" s="81"/>
      <c r="B289" s="145"/>
      <c r="C289" s="145"/>
      <c r="D289" s="145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</row>
    <row r="290" spans="1:22" ht="12.75">
      <c r="A290" s="81"/>
      <c r="B290" s="145"/>
      <c r="C290" s="145"/>
      <c r="D290" s="145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</row>
    <row r="291" spans="1:22" ht="12.75">
      <c r="A291" s="81"/>
      <c r="B291" s="145"/>
      <c r="C291" s="145"/>
      <c r="D291" s="145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</row>
    <row r="292" spans="1:22" ht="12.75">
      <c r="A292" s="81"/>
      <c r="B292" s="145"/>
      <c r="C292" s="145"/>
      <c r="D292" s="145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</row>
    <row r="293" spans="1:22" ht="12.75">
      <c r="A293" s="81"/>
      <c r="B293" s="145"/>
      <c r="C293" s="145"/>
      <c r="D293" s="145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</row>
    <row r="294" spans="1:22" ht="12.75">
      <c r="A294" s="81"/>
      <c r="B294" s="145"/>
      <c r="C294" s="145"/>
      <c r="D294" s="145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</row>
    <row r="295" spans="1:22" ht="12.75">
      <c r="A295" s="81"/>
      <c r="B295" s="145"/>
      <c r="C295" s="145"/>
      <c r="D295" s="145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</row>
    <row r="296" spans="1:22" ht="12.75">
      <c r="A296" s="81"/>
      <c r="B296" s="145"/>
      <c r="C296" s="145"/>
      <c r="D296" s="145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</row>
    <row r="297" spans="1:22" ht="12.75">
      <c r="A297" s="81"/>
      <c r="B297" s="145"/>
      <c r="C297" s="145"/>
      <c r="D297" s="145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</row>
    <row r="298" spans="1:22" ht="12.75">
      <c r="A298" s="81"/>
      <c r="B298" s="145"/>
      <c r="C298" s="145"/>
      <c r="D298" s="145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</row>
    <row r="299" spans="1:22" ht="12.75">
      <c r="A299" s="81"/>
      <c r="B299" s="145"/>
      <c r="C299" s="145"/>
      <c r="D299" s="145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</row>
    <row r="300" spans="1:22" ht="12.75">
      <c r="A300" s="81"/>
      <c r="B300" s="145"/>
      <c r="C300" s="145"/>
      <c r="D300" s="145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</row>
    <row r="301" spans="1:22" ht="12.75">
      <c r="A301" s="81"/>
      <c r="B301" s="145"/>
      <c r="C301" s="145"/>
      <c r="D301" s="145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</row>
    <row r="302" spans="1:22" ht="12.75">
      <c r="A302" s="81"/>
      <c r="B302" s="145"/>
      <c r="C302" s="145"/>
      <c r="D302" s="145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</row>
    <row r="303" spans="1:22" ht="12.75">
      <c r="A303" s="81"/>
      <c r="B303" s="145"/>
      <c r="C303" s="145"/>
      <c r="D303" s="145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</row>
    <row r="304" spans="1:22" ht="12.75">
      <c r="A304" s="81"/>
      <c r="B304" s="145"/>
      <c r="C304" s="145"/>
      <c r="D304" s="145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</row>
    <row r="305" spans="1:22" ht="12.75">
      <c r="A305" s="81"/>
      <c r="B305" s="145"/>
      <c r="C305" s="145"/>
      <c r="D305" s="145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</row>
    <row r="306" spans="1:22" ht="12.75">
      <c r="A306" s="81"/>
      <c r="B306" s="145"/>
      <c r="C306" s="145"/>
      <c r="D306" s="145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</row>
    <row r="307" spans="1:22" ht="12.75">
      <c r="A307" s="81"/>
      <c r="B307" s="145"/>
      <c r="C307" s="145"/>
      <c r="D307" s="145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</row>
    <row r="308" spans="1:22" ht="12.75">
      <c r="A308" s="81"/>
      <c r="B308" s="145"/>
      <c r="C308" s="145"/>
      <c r="D308" s="145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</row>
    <row r="309" spans="1:22" ht="12.75">
      <c r="A309" s="81"/>
      <c r="B309" s="145"/>
      <c r="C309" s="145"/>
      <c r="D309" s="145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</row>
    <row r="310" spans="1:22" ht="12.75">
      <c r="A310" s="81"/>
      <c r="B310" s="145"/>
      <c r="C310" s="145"/>
      <c r="D310" s="145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</row>
    <row r="311" spans="1:22" ht="12.75">
      <c r="A311" s="81"/>
      <c r="B311" s="145"/>
      <c r="C311" s="145"/>
      <c r="D311" s="145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</row>
    <row r="312" spans="1:22" ht="12.75">
      <c r="A312" s="81"/>
      <c r="B312" s="145"/>
      <c r="C312" s="145"/>
      <c r="D312" s="145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</row>
    <row r="313" spans="1:22" ht="12.75">
      <c r="A313" s="81"/>
      <c r="B313" s="145"/>
      <c r="C313" s="145"/>
      <c r="D313" s="145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</row>
    <row r="314" spans="1:22" ht="12.75">
      <c r="A314" s="81"/>
      <c r="B314" s="145"/>
      <c r="C314" s="145"/>
      <c r="D314" s="145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</row>
    <row r="315" spans="1:22" ht="12.75">
      <c r="A315" s="81"/>
      <c r="B315" s="145"/>
      <c r="C315" s="145"/>
      <c r="D315" s="145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</row>
    <row r="316" spans="1:22" ht="12.75">
      <c r="A316" s="81"/>
      <c r="B316" s="145"/>
      <c r="C316" s="145"/>
      <c r="D316" s="145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</row>
    <row r="317" spans="1:22" ht="12.75">
      <c r="A317" s="81"/>
      <c r="B317" s="145"/>
      <c r="C317" s="145"/>
      <c r="D317" s="145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</row>
    <row r="318" spans="1:22" ht="12.75">
      <c r="A318" s="81"/>
      <c r="B318" s="145"/>
      <c r="C318" s="145"/>
      <c r="D318" s="145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</row>
    <row r="319" spans="1:22" ht="12.75">
      <c r="A319" s="81"/>
      <c r="B319" s="145"/>
      <c r="C319" s="145"/>
      <c r="D319" s="145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</row>
    <row r="320" spans="1:22" ht="12.75">
      <c r="A320" s="81"/>
      <c r="B320" s="145"/>
      <c r="C320" s="145"/>
      <c r="D320" s="145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</row>
    <row r="321" spans="1:22" ht="12.75">
      <c r="A321" s="81"/>
      <c r="B321" s="145"/>
      <c r="C321" s="145"/>
      <c r="D321" s="145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</row>
    <row r="322" spans="1:22" ht="12.75">
      <c r="A322" s="81"/>
      <c r="B322" s="145"/>
      <c r="C322" s="145"/>
      <c r="D322" s="145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</row>
    <row r="323" spans="1:22" ht="12.75">
      <c r="A323" s="81"/>
      <c r="B323" s="145"/>
      <c r="C323" s="145"/>
      <c r="D323" s="145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</row>
    <row r="324" spans="1:22" ht="12.75">
      <c r="A324" s="81"/>
      <c r="B324" s="145"/>
      <c r="C324" s="145"/>
      <c r="D324" s="145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</row>
    <row r="325" spans="1:22" ht="12.75">
      <c r="A325" s="81"/>
      <c r="B325" s="145"/>
      <c r="C325" s="145"/>
      <c r="D325" s="145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</row>
    <row r="326" spans="1:22" ht="12.75">
      <c r="A326" s="81"/>
      <c r="B326" s="145"/>
      <c r="C326" s="145"/>
      <c r="D326" s="145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</row>
    <row r="327" spans="1:22" ht="12.75">
      <c r="A327" s="81"/>
      <c r="B327" s="145"/>
      <c r="C327" s="145"/>
      <c r="D327" s="145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</row>
    <row r="328" spans="1:22" ht="12.75">
      <c r="A328" s="81"/>
      <c r="B328" s="145"/>
      <c r="C328" s="145"/>
      <c r="D328" s="145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</row>
    <row r="329" spans="1:22" ht="12.75">
      <c r="A329" s="81"/>
      <c r="B329" s="145"/>
      <c r="C329" s="145"/>
      <c r="D329" s="145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</row>
    <row r="330" spans="1:22" ht="12.75">
      <c r="A330" s="81"/>
      <c r="B330" s="145"/>
      <c r="C330" s="145"/>
      <c r="D330" s="145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</row>
    <row r="331" spans="1:22" ht="12.75">
      <c r="A331" s="81"/>
      <c r="B331" s="145"/>
      <c r="C331" s="145"/>
      <c r="D331" s="145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</row>
    <row r="332" spans="1:22" ht="12.75">
      <c r="A332" s="81"/>
      <c r="B332" s="145"/>
      <c r="C332" s="145"/>
      <c r="D332" s="145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</row>
    <row r="333" spans="1:22" ht="12.75">
      <c r="A333" s="81"/>
      <c r="B333" s="145"/>
      <c r="C333" s="145"/>
      <c r="D333" s="145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</row>
    <row r="334" spans="1:22" ht="12.75">
      <c r="A334" s="81"/>
      <c r="B334" s="145"/>
      <c r="C334" s="145"/>
      <c r="D334" s="145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</row>
    <row r="335" spans="1:22" ht="12.75">
      <c r="A335" s="81"/>
      <c r="B335" s="145"/>
      <c r="C335" s="145"/>
      <c r="D335" s="145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</row>
    <row r="336" spans="1:22" ht="12.75">
      <c r="A336" s="81"/>
      <c r="B336" s="145"/>
      <c r="C336" s="145"/>
      <c r="D336" s="145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</row>
    <row r="337" spans="1:22" ht="12.75">
      <c r="A337" s="81"/>
      <c r="B337" s="145"/>
      <c r="C337" s="145"/>
      <c r="D337" s="145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</row>
    <row r="338" spans="1:22" ht="12.75">
      <c r="A338" s="81"/>
      <c r="B338" s="145"/>
      <c r="C338" s="145"/>
      <c r="D338" s="145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</row>
    <row r="339" spans="1:22" ht="12.75">
      <c r="A339" s="81"/>
      <c r="B339" s="145"/>
      <c r="C339" s="145"/>
      <c r="D339" s="145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</row>
    <row r="340" spans="1:22" ht="12.75">
      <c r="A340" s="81"/>
      <c r="B340" s="145"/>
      <c r="C340" s="145"/>
      <c r="D340" s="145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</row>
    <row r="341" spans="1:22" ht="12.75">
      <c r="A341" s="81"/>
      <c r="B341" s="145"/>
      <c r="C341" s="145"/>
      <c r="D341" s="145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</row>
    <row r="342" spans="1:22" ht="12.75">
      <c r="A342" s="81"/>
      <c r="B342" s="145"/>
      <c r="C342" s="145"/>
      <c r="D342" s="145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</row>
    <row r="343" spans="1:22" ht="12.75">
      <c r="A343" s="81"/>
      <c r="B343" s="145"/>
      <c r="C343" s="145"/>
      <c r="D343" s="145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</row>
    <row r="344" spans="1:22" ht="12.75">
      <c r="A344" s="81"/>
      <c r="B344" s="145"/>
      <c r="C344" s="145"/>
      <c r="D344" s="145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</row>
    <row r="345" spans="1:22" ht="12.75">
      <c r="A345" s="81"/>
      <c r="B345" s="145"/>
      <c r="C345" s="145"/>
      <c r="D345" s="145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</row>
    <row r="346" spans="1:22" ht="12.75">
      <c r="A346" s="81"/>
      <c r="B346" s="145"/>
      <c r="C346" s="145"/>
      <c r="D346" s="145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</row>
    <row r="347" spans="1:22" ht="12.75">
      <c r="A347" s="81"/>
      <c r="B347" s="145"/>
      <c r="C347" s="145"/>
      <c r="D347" s="145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</row>
    <row r="348" spans="1:22" ht="12.75">
      <c r="A348" s="81"/>
      <c r="B348" s="145"/>
      <c r="C348" s="145"/>
      <c r="D348" s="145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</row>
    <row r="349" spans="1:22" ht="12.75">
      <c r="A349" s="81"/>
      <c r="B349" s="145"/>
      <c r="C349" s="145"/>
      <c r="D349" s="145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</row>
    <row r="350" spans="1:22" ht="12.75">
      <c r="A350" s="81"/>
      <c r="B350" s="145"/>
      <c r="C350" s="145"/>
      <c r="D350" s="145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</row>
    <row r="351" spans="1:22" ht="12.75">
      <c r="A351" s="81"/>
      <c r="B351" s="145"/>
      <c r="C351" s="145"/>
      <c r="D351" s="145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</row>
    <row r="352" spans="1:22" ht="12.75">
      <c r="A352" s="81"/>
      <c r="B352" s="145"/>
      <c r="C352" s="145"/>
      <c r="D352" s="145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</row>
    <row r="353" spans="1:22" ht="12.75">
      <c r="A353" s="81"/>
      <c r="B353" s="145"/>
      <c r="C353" s="145"/>
      <c r="D353" s="145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</row>
    <row r="354" spans="1:22" ht="12.75">
      <c r="A354" s="81"/>
      <c r="B354" s="145"/>
      <c r="C354" s="145"/>
      <c r="D354" s="145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</row>
    <row r="355" spans="1:22" ht="12.75">
      <c r="A355" s="81"/>
      <c r="B355" s="145"/>
      <c r="C355" s="145"/>
      <c r="D355" s="145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</row>
    <row r="356" spans="1:22" ht="12.75">
      <c r="A356" s="81"/>
      <c r="B356" s="145"/>
      <c r="C356" s="145"/>
      <c r="D356" s="145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</row>
    <row r="357" spans="1:22" ht="12.75">
      <c r="A357" s="81"/>
      <c r="B357" s="145"/>
      <c r="C357" s="145"/>
      <c r="D357" s="145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</row>
    <row r="358" spans="1:22" ht="12.75">
      <c r="A358" s="81"/>
      <c r="B358" s="145"/>
      <c r="C358" s="145"/>
      <c r="D358" s="145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</row>
    <row r="359" spans="1:22" ht="12.75">
      <c r="A359" s="81"/>
      <c r="B359" s="145"/>
      <c r="C359" s="145"/>
      <c r="D359" s="145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</row>
    <row r="360" spans="1:22" ht="12.75">
      <c r="A360" s="81"/>
      <c r="B360" s="145"/>
      <c r="C360" s="145"/>
      <c r="D360" s="145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</row>
    <row r="361" spans="1:22" ht="12.75">
      <c r="A361" s="81"/>
      <c r="B361" s="145"/>
      <c r="C361" s="145"/>
      <c r="D361" s="145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</row>
    <row r="362" spans="1:22" ht="12.75">
      <c r="A362" s="81"/>
      <c r="B362" s="145"/>
      <c r="C362" s="145"/>
      <c r="D362" s="145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</row>
    <row r="363" spans="1:22" ht="12.75">
      <c r="A363" s="81"/>
      <c r="B363" s="145"/>
      <c r="C363" s="145"/>
      <c r="D363" s="145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</row>
    <row r="364" spans="1:22" ht="12.75">
      <c r="A364" s="81"/>
      <c r="B364" s="145"/>
      <c r="C364" s="145"/>
      <c r="D364" s="145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</row>
    <row r="365" spans="1:22" ht="12.75">
      <c r="A365" s="81"/>
      <c r="B365" s="145"/>
      <c r="C365" s="145"/>
      <c r="D365" s="145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</row>
    <row r="366" spans="1:22" ht="12.75">
      <c r="A366" s="81"/>
      <c r="B366" s="145"/>
      <c r="C366" s="145"/>
      <c r="D366" s="145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</row>
    <row r="367" spans="1:22" ht="12.75">
      <c r="A367" s="81"/>
      <c r="B367" s="145"/>
      <c r="C367" s="145"/>
      <c r="D367" s="145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</row>
    <row r="368" spans="1:22" ht="12.75">
      <c r="A368" s="81"/>
      <c r="B368" s="145"/>
      <c r="C368" s="145"/>
      <c r="D368" s="145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</row>
    <row r="369" spans="1:22" ht="12.75">
      <c r="A369" s="81"/>
      <c r="B369" s="145"/>
      <c r="C369" s="145"/>
      <c r="D369" s="145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</row>
    <row r="370" spans="1:22" ht="12.75">
      <c r="A370" s="81"/>
      <c r="B370" s="145"/>
      <c r="C370" s="145"/>
      <c r="D370" s="145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</row>
    <row r="371" spans="1:22" ht="12.75">
      <c r="A371" s="81"/>
      <c r="B371" s="145"/>
      <c r="C371" s="145"/>
      <c r="D371" s="145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</row>
    <row r="372" spans="1:22" ht="12.75">
      <c r="A372" s="81"/>
      <c r="B372" s="145"/>
      <c r="C372" s="145"/>
      <c r="D372" s="145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</row>
    <row r="373" spans="1:22" ht="12.75">
      <c r="A373" s="81"/>
      <c r="B373" s="145"/>
      <c r="C373" s="145"/>
      <c r="D373" s="145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</row>
    <row r="374" spans="1:22" ht="12.75">
      <c r="A374" s="81"/>
      <c r="B374" s="145"/>
      <c r="C374" s="145"/>
      <c r="D374" s="145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</row>
    <row r="375" spans="1:22" ht="12.75">
      <c r="A375" s="81"/>
      <c r="B375" s="145"/>
      <c r="C375" s="145"/>
      <c r="D375" s="145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</row>
    <row r="376" spans="1:22" ht="12.75">
      <c r="A376" s="81"/>
      <c r="B376" s="145"/>
      <c r="C376" s="145"/>
      <c r="D376" s="145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</row>
    <row r="377" spans="1:22" ht="12.75">
      <c r="A377" s="81"/>
      <c r="B377" s="145"/>
      <c r="C377" s="145"/>
      <c r="D377" s="145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</row>
    <row r="378" spans="1:22" ht="12.75">
      <c r="A378" s="81"/>
      <c r="B378" s="145"/>
      <c r="C378" s="145"/>
      <c r="D378" s="145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</row>
    <row r="379" spans="1:22" ht="12.75">
      <c r="A379" s="81"/>
      <c r="B379" s="145"/>
      <c r="C379" s="145"/>
      <c r="D379" s="145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</row>
    <row r="380" spans="1:22" ht="12.75">
      <c r="A380" s="81"/>
      <c r="B380" s="145"/>
      <c r="C380" s="145"/>
      <c r="D380" s="145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</row>
    <row r="381" spans="1:22" ht="12.75">
      <c r="A381" s="81"/>
      <c r="B381" s="145"/>
      <c r="C381" s="145"/>
      <c r="D381" s="145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</row>
    <row r="382" spans="1:22" ht="12.75">
      <c r="A382" s="81"/>
      <c r="B382" s="145"/>
      <c r="C382" s="145"/>
      <c r="D382" s="145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</row>
    <row r="383" spans="1:22" ht="12.75">
      <c r="A383" s="81"/>
      <c r="B383" s="145"/>
      <c r="C383" s="145"/>
      <c r="D383" s="145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</row>
    <row r="384" spans="1:22" ht="12.75">
      <c r="A384" s="81"/>
      <c r="B384" s="145"/>
      <c r="C384" s="145"/>
      <c r="D384" s="145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</row>
    <row r="385" spans="1:22" ht="12.75">
      <c r="A385" s="81"/>
      <c r="B385" s="145"/>
      <c r="C385" s="145"/>
      <c r="D385" s="145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</row>
    <row r="386" spans="1:22" ht="12.75">
      <c r="A386" s="81"/>
      <c r="B386" s="145"/>
      <c r="C386" s="145"/>
      <c r="D386" s="145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</row>
    <row r="387" spans="1:22" ht="12.75">
      <c r="A387" s="81"/>
      <c r="B387" s="145"/>
      <c r="C387" s="145"/>
      <c r="D387" s="145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</row>
    <row r="388" spans="1:22" ht="12.75">
      <c r="A388" s="81"/>
      <c r="B388" s="145"/>
      <c r="C388" s="145"/>
      <c r="D388" s="145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</row>
    <row r="389" spans="1:22" ht="12.75">
      <c r="A389" s="81"/>
      <c r="B389" s="145"/>
      <c r="C389" s="145"/>
      <c r="D389" s="145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</row>
    <row r="390" spans="1:22" ht="12.75">
      <c r="A390" s="81"/>
      <c r="B390" s="145"/>
      <c r="C390" s="145"/>
      <c r="D390" s="145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</row>
    <row r="391" spans="1:22" ht="12.75">
      <c r="A391" s="81"/>
      <c r="B391" s="145"/>
      <c r="C391" s="145"/>
      <c r="D391" s="145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</row>
    <row r="392" spans="1:22" ht="12.75">
      <c r="A392" s="81"/>
      <c r="B392" s="145"/>
      <c r="C392" s="145"/>
      <c r="D392" s="145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</row>
    <row r="393" spans="1:22" ht="12.75">
      <c r="A393" s="81"/>
      <c r="B393" s="145"/>
      <c r="C393" s="145"/>
      <c r="D393" s="145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</row>
    <row r="394" spans="1:22" ht="12.75">
      <c r="A394" s="81"/>
      <c r="B394" s="145"/>
      <c r="C394" s="145"/>
      <c r="D394" s="145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</row>
    <row r="395" spans="1:22" ht="12.75">
      <c r="A395" s="81"/>
      <c r="B395" s="145"/>
      <c r="C395" s="145"/>
      <c r="D395" s="145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</row>
    <row r="396" spans="1:22" ht="12.75">
      <c r="A396" s="81"/>
      <c r="B396" s="145"/>
      <c r="C396" s="145"/>
      <c r="D396" s="145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</row>
    <row r="397" spans="1:22" ht="12.75">
      <c r="A397" s="81"/>
      <c r="B397" s="145"/>
      <c r="C397" s="145"/>
      <c r="D397" s="145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</row>
    <row r="398" spans="1:22" ht="12.75">
      <c r="A398" s="81"/>
      <c r="B398" s="145"/>
      <c r="C398" s="145"/>
      <c r="D398" s="145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</row>
    <row r="399" spans="1:22" ht="12.75">
      <c r="A399" s="81"/>
      <c r="B399" s="145"/>
      <c r="C399" s="145"/>
      <c r="D399" s="145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</row>
    <row r="400" spans="1:22" ht="12.75">
      <c r="A400" s="81"/>
      <c r="B400" s="145"/>
      <c r="C400" s="145"/>
      <c r="D400" s="145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</row>
    <row r="401" spans="1:22" ht="12.75">
      <c r="A401" s="81"/>
      <c r="B401" s="145"/>
      <c r="C401" s="145"/>
      <c r="D401" s="145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</row>
    <row r="402" spans="1:22" ht="12.75">
      <c r="A402" s="81"/>
      <c r="B402" s="145"/>
      <c r="C402" s="145"/>
      <c r="D402" s="145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</row>
    <row r="403" spans="1:22" ht="12.75">
      <c r="A403" s="81"/>
      <c r="B403" s="145"/>
      <c r="C403" s="145"/>
      <c r="D403" s="145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</row>
    <row r="404" spans="1:22" ht="12.75">
      <c r="A404" s="81"/>
      <c r="B404" s="145"/>
      <c r="C404" s="145"/>
      <c r="D404" s="145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</row>
    <row r="405" spans="1:22" ht="12.75">
      <c r="A405" s="81"/>
      <c r="B405" s="145"/>
      <c r="C405" s="145"/>
      <c r="D405" s="145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</row>
    <row r="406" spans="1:22" ht="12.75">
      <c r="A406" s="81"/>
      <c r="B406" s="145"/>
      <c r="C406" s="145"/>
      <c r="D406" s="145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</row>
    <row r="407" spans="1:22" ht="12.75">
      <c r="A407" s="81"/>
      <c r="B407" s="145"/>
      <c r="C407" s="145"/>
      <c r="D407" s="145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</row>
    <row r="408" spans="1:22" ht="12.75">
      <c r="A408" s="81"/>
      <c r="B408" s="145"/>
      <c r="C408" s="145"/>
      <c r="D408" s="145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</row>
    <row r="409" spans="1:22" ht="12.75">
      <c r="A409" s="81"/>
      <c r="B409" s="145"/>
      <c r="C409" s="145"/>
      <c r="D409" s="145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</row>
    <row r="410" spans="1:22" ht="12.75">
      <c r="A410" s="81"/>
      <c r="B410" s="145"/>
      <c r="C410" s="145"/>
      <c r="D410" s="145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</row>
    <row r="411" spans="1:22" ht="12.75">
      <c r="A411" s="81"/>
      <c r="B411" s="145"/>
      <c r="C411" s="145"/>
      <c r="D411" s="145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</row>
    <row r="412" spans="1:22" ht="12.75">
      <c r="A412" s="81"/>
      <c r="B412" s="145"/>
      <c r="C412" s="145"/>
      <c r="D412" s="145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</row>
    <row r="413" spans="1:22" ht="12.75">
      <c r="A413" s="81"/>
      <c r="B413" s="145"/>
      <c r="C413" s="145"/>
      <c r="D413" s="145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</row>
    <row r="414" spans="1:22" ht="12.75">
      <c r="A414" s="81"/>
      <c r="B414" s="145"/>
      <c r="C414" s="145"/>
      <c r="D414" s="145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</row>
    <row r="415" spans="1:22" ht="12.75">
      <c r="A415" s="81"/>
      <c r="B415" s="145"/>
      <c r="C415" s="145"/>
      <c r="D415" s="145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</row>
    <row r="416" spans="1:22" ht="12.75">
      <c r="A416" s="81"/>
      <c r="B416" s="145"/>
      <c r="C416" s="145"/>
      <c r="D416" s="145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</row>
    <row r="417" spans="1:22" ht="12.75">
      <c r="A417" s="81"/>
      <c r="B417" s="145"/>
      <c r="C417" s="145"/>
      <c r="D417" s="145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</row>
    <row r="418" spans="1:22" ht="12.75">
      <c r="A418" s="81"/>
      <c r="B418" s="145"/>
      <c r="C418" s="145"/>
      <c r="D418" s="145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</row>
    <row r="419" spans="1:22" ht="12.75">
      <c r="A419" s="81"/>
      <c r="B419" s="145"/>
      <c r="C419" s="145"/>
      <c r="D419" s="145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</row>
    <row r="420" spans="1:22" ht="12.75">
      <c r="A420" s="81"/>
      <c r="B420" s="145"/>
      <c r="C420" s="145"/>
      <c r="D420" s="145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</row>
    <row r="421" spans="1:22" ht="12.75">
      <c r="A421" s="81"/>
      <c r="B421" s="145"/>
      <c r="C421" s="145"/>
      <c r="D421" s="145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</row>
    <row r="422" spans="1:22" ht="12.75">
      <c r="A422" s="81"/>
      <c r="B422" s="145"/>
      <c r="C422" s="145"/>
      <c r="D422" s="145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</row>
    <row r="423" spans="1:22" ht="12.75">
      <c r="A423" s="81"/>
      <c r="B423" s="145"/>
      <c r="C423" s="145"/>
      <c r="D423" s="145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</row>
    <row r="424" spans="1:22" ht="12.75">
      <c r="A424" s="81"/>
      <c r="B424" s="145"/>
      <c r="C424" s="145"/>
      <c r="D424" s="145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</row>
    <row r="425" spans="1:22" ht="12.75">
      <c r="A425" s="81"/>
      <c r="B425" s="145"/>
      <c r="C425" s="145"/>
      <c r="D425" s="145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</row>
    <row r="426" spans="1:22" ht="12.75">
      <c r="A426" s="81"/>
      <c r="B426" s="145"/>
      <c r="C426" s="145"/>
      <c r="D426" s="145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</row>
    <row r="427" spans="1:22" ht="12.75">
      <c r="A427" s="81"/>
      <c r="B427" s="145"/>
      <c r="C427" s="145"/>
      <c r="D427" s="145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</row>
    <row r="428" spans="1:22" ht="12.75">
      <c r="A428" s="81"/>
      <c r="B428" s="145"/>
      <c r="C428" s="145"/>
      <c r="D428" s="145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</row>
    <row r="429" spans="1:22" ht="12.75">
      <c r="A429" s="81"/>
      <c r="B429" s="145"/>
      <c r="C429" s="145"/>
      <c r="D429" s="145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</row>
    <row r="430" spans="1:22" ht="12.75">
      <c r="A430" s="81"/>
      <c r="B430" s="145"/>
      <c r="C430" s="145"/>
      <c r="D430" s="145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</row>
    <row r="431" spans="1:22" ht="12.75">
      <c r="A431" s="81"/>
      <c r="B431" s="145"/>
      <c r="C431" s="145"/>
      <c r="D431" s="145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</row>
    <row r="432" spans="1:22" ht="12.75">
      <c r="A432" s="81"/>
      <c r="B432" s="145"/>
      <c r="C432" s="145"/>
      <c r="D432" s="145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</row>
    <row r="433" spans="1:22" ht="12.75">
      <c r="A433" s="81"/>
      <c r="B433" s="145"/>
      <c r="C433" s="145"/>
      <c r="D433" s="145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</row>
    <row r="434" spans="1:22" ht="12.75">
      <c r="A434" s="81"/>
      <c r="B434" s="145"/>
      <c r="C434" s="145"/>
      <c r="D434" s="145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</row>
    <row r="435" spans="1:22" ht="12.75">
      <c r="A435" s="81"/>
      <c r="B435" s="145"/>
      <c r="C435" s="145"/>
      <c r="D435" s="145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</row>
    <row r="436" spans="1:22" ht="12.75">
      <c r="A436" s="81"/>
      <c r="B436" s="145"/>
      <c r="C436" s="145"/>
      <c r="D436" s="145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</row>
    <row r="437" spans="1:22" ht="12.75">
      <c r="A437" s="81"/>
      <c r="B437" s="145"/>
      <c r="C437" s="145"/>
      <c r="D437" s="145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</row>
    <row r="438" spans="1:22" ht="12.75">
      <c r="A438" s="81"/>
      <c r="B438" s="145"/>
      <c r="C438" s="145"/>
      <c r="D438" s="145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</row>
    <row r="439" spans="1:22" ht="12.75">
      <c r="A439" s="81"/>
      <c r="B439" s="145"/>
      <c r="C439" s="145"/>
      <c r="D439" s="145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</row>
    <row r="440" spans="1:22" ht="12.75">
      <c r="A440" s="81"/>
      <c r="B440" s="145"/>
      <c r="C440" s="145"/>
      <c r="D440" s="145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</row>
    <row r="441" spans="1:22" ht="12.75">
      <c r="A441" s="81"/>
      <c r="B441" s="145"/>
      <c r="C441" s="145"/>
      <c r="D441" s="145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</row>
    <row r="442" spans="1:22" ht="12.75">
      <c r="A442" s="81"/>
      <c r="B442" s="145"/>
      <c r="C442" s="145"/>
      <c r="D442" s="145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</row>
    <row r="443" spans="1:22" ht="12.75">
      <c r="A443" s="81"/>
      <c r="B443" s="145"/>
      <c r="C443" s="145"/>
      <c r="D443" s="145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</row>
    <row r="444" spans="1:22" ht="12.75">
      <c r="A444" s="81"/>
      <c r="B444" s="145"/>
      <c r="C444" s="145"/>
      <c r="D444" s="145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</row>
    <row r="445" spans="1:22" ht="12.75">
      <c r="A445" s="81"/>
      <c r="B445" s="145"/>
      <c r="C445" s="145"/>
      <c r="D445" s="145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</row>
    <row r="446" spans="1:22" ht="12.75">
      <c r="A446" s="81"/>
      <c r="B446" s="145"/>
      <c r="C446" s="145"/>
      <c r="D446" s="145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</row>
    <row r="447" spans="1:22" ht="12.75">
      <c r="A447" s="81"/>
      <c r="B447" s="145"/>
      <c r="C447" s="145"/>
      <c r="D447" s="145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</row>
    <row r="448" spans="1:22" ht="12.75">
      <c r="A448" s="81"/>
      <c r="B448" s="145"/>
      <c r="C448" s="145"/>
      <c r="D448" s="145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</row>
    <row r="449" spans="1:22" ht="12.75">
      <c r="A449" s="81"/>
      <c r="B449" s="145"/>
      <c r="C449" s="145"/>
      <c r="D449" s="145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</row>
    <row r="450" spans="1:22" ht="12.75">
      <c r="A450" s="81"/>
      <c r="B450" s="145"/>
      <c r="C450" s="145"/>
      <c r="D450" s="145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</row>
    <row r="451" spans="1:22" ht="12.75">
      <c r="A451" s="81"/>
      <c r="B451" s="145"/>
      <c r="C451" s="145"/>
      <c r="D451" s="145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</row>
    <row r="452" spans="1:22" ht="12.75">
      <c r="A452" s="81"/>
      <c r="B452" s="145"/>
      <c r="C452" s="145"/>
      <c r="D452" s="145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</row>
    <row r="453" spans="1:22" ht="12.75">
      <c r="A453" s="81"/>
      <c r="B453" s="145"/>
      <c r="C453" s="145"/>
      <c r="D453" s="145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</row>
    <row r="454" spans="1:22" ht="12.75">
      <c r="A454" s="81"/>
      <c r="B454" s="145"/>
      <c r="C454" s="145"/>
      <c r="D454" s="145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</row>
    <row r="455" spans="1:22" ht="12.75">
      <c r="A455" s="81"/>
      <c r="B455" s="145"/>
      <c r="C455" s="145"/>
      <c r="D455" s="145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</row>
    <row r="456" spans="1:22" ht="12.75">
      <c r="A456" s="81"/>
      <c r="B456" s="145"/>
      <c r="C456" s="145"/>
      <c r="D456" s="145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</row>
    <row r="457" spans="1:22" ht="12.75">
      <c r="A457" s="81"/>
      <c r="B457" s="145"/>
      <c r="C457" s="145"/>
      <c r="D457" s="145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</row>
    <row r="458" spans="1:22" ht="12.75">
      <c r="A458" s="81"/>
      <c r="B458" s="145"/>
      <c r="C458" s="145"/>
      <c r="D458" s="145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</row>
    <row r="459" spans="1:22" ht="12.75">
      <c r="A459" s="81"/>
      <c r="B459" s="145"/>
      <c r="C459" s="145"/>
      <c r="D459" s="145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</row>
    <row r="460" spans="1:22" ht="12.75">
      <c r="A460" s="81"/>
      <c r="B460" s="145"/>
      <c r="C460" s="145"/>
      <c r="D460" s="145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</row>
    <row r="461" spans="1:22" ht="12.75">
      <c r="A461" s="81"/>
      <c r="B461" s="145"/>
      <c r="C461" s="145"/>
      <c r="D461" s="145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</row>
    <row r="462" spans="1:22" ht="12.75">
      <c r="A462" s="81"/>
      <c r="B462" s="145"/>
      <c r="C462" s="145"/>
      <c r="D462" s="145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</row>
    <row r="463" spans="1:22" ht="12.75">
      <c r="A463" s="81"/>
      <c r="B463" s="145"/>
      <c r="C463" s="145"/>
      <c r="D463" s="145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</row>
    <row r="464" spans="1:22" ht="12.75">
      <c r="A464" s="81"/>
      <c r="B464" s="145"/>
      <c r="C464" s="145"/>
      <c r="D464" s="145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</row>
    <row r="465" spans="1:22" ht="12.75">
      <c r="A465" s="81"/>
      <c r="B465" s="145"/>
      <c r="C465" s="145"/>
      <c r="D465" s="145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</row>
    <row r="466" spans="1:22" ht="12.75">
      <c r="A466" s="81"/>
      <c r="B466" s="145"/>
      <c r="C466" s="145"/>
      <c r="D466" s="145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</row>
    <row r="467" spans="1:22" ht="12.75">
      <c r="A467" s="81"/>
      <c r="B467" s="145"/>
      <c r="C467" s="145"/>
      <c r="D467" s="145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</row>
    <row r="468" spans="1:22" ht="12.75">
      <c r="A468" s="81"/>
      <c r="B468" s="145"/>
      <c r="C468" s="145"/>
      <c r="D468" s="145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</row>
    <row r="469" spans="1:22" ht="12.75">
      <c r="A469" s="81"/>
      <c r="B469" s="145"/>
      <c r="C469" s="145"/>
      <c r="D469" s="145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</row>
    <row r="470" spans="1:22" ht="12.75">
      <c r="A470" s="81"/>
      <c r="B470" s="145"/>
      <c r="C470" s="145"/>
      <c r="D470" s="145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</row>
    <row r="471" spans="1:22" ht="12.75">
      <c r="A471" s="81"/>
      <c r="B471" s="145"/>
      <c r="C471" s="145"/>
      <c r="D471" s="145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</row>
    <row r="472" spans="1:22" ht="12.75">
      <c r="A472" s="81"/>
      <c r="B472" s="145"/>
      <c r="C472" s="145"/>
      <c r="D472" s="145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</row>
    <row r="473" spans="1:22" ht="12.75">
      <c r="A473" s="81"/>
      <c r="B473" s="145"/>
      <c r="C473" s="145"/>
      <c r="D473" s="145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</row>
    <row r="474" spans="1:22" ht="12.75">
      <c r="A474" s="81"/>
      <c r="B474" s="145"/>
      <c r="C474" s="145"/>
      <c r="D474" s="145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</row>
    <row r="475" spans="1:22" ht="12.75">
      <c r="A475" s="81"/>
      <c r="B475" s="145"/>
      <c r="C475" s="145"/>
      <c r="D475" s="145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</row>
    <row r="476" spans="1:22" ht="12.75">
      <c r="A476" s="81"/>
      <c r="B476" s="145"/>
      <c r="C476" s="145"/>
      <c r="D476" s="145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</row>
    <row r="477" spans="1:22" ht="12.75">
      <c r="A477" s="81"/>
      <c r="B477" s="145"/>
      <c r="C477" s="145"/>
      <c r="D477" s="145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</row>
    <row r="478" spans="1:22" ht="12.75">
      <c r="A478" s="81"/>
      <c r="B478" s="145"/>
      <c r="C478" s="145"/>
      <c r="D478" s="145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</row>
    <row r="479" spans="1:22" ht="12.75">
      <c r="A479" s="81"/>
      <c r="B479" s="145"/>
      <c r="C479" s="145"/>
      <c r="D479" s="145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</row>
    <row r="480" spans="1:22" ht="12.75">
      <c r="A480" s="81"/>
      <c r="B480" s="145"/>
      <c r="C480" s="145"/>
      <c r="D480" s="145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</row>
    <row r="481" spans="1:22" ht="12.75">
      <c r="A481" s="81"/>
      <c r="B481" s="145"/>
      <c r="C481" s="145"/>
      <c r="D481" s="145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</row>
    <row r="482" spans="1:22" ht="12.75">
      <c r="A482" s="81"/>
      <c r="B482" s="145"/>
      <c r="C482" s="145"/>
      <c r="D482" s="145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</row>
    <row r="483" spans="1:22" ht="12.75">
      <c r="A483" s="81"/>
      <c r="B483" s="145"/>
      <c r="C483" s="145"/>
      <c r="D483" s="145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</row>
    <row r="484" spans="1:22" ht="12.75">
      <c r="A484" s="81"/>
      <c r="B484" s="145"/>
      <c r="C484" s="145"/>
      <c r="D484" s="145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</row>
    <row r="485" spans="1:22" ht="12.75">
      <c r="A485" s="81"/>
      <c r="B485" s="145"/>
      <c r="C485" s="145"/>
      <c r="D485" s="145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</row>
    <row r="486" spans="1:22" ht="12.75">
      <c r="A486" s="81"/>
      <c r="B486" s="145"/>
      <c r="C486" s="145"/>
      <c r="D486" s="145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</row>
    <row r="487" spans="1:22" ht="12.75">
      <c r="A487" s="81"/>
      <c r="B487" s="145"/>
      <c r="C487" s="145"/>
      <c r="D487" s="145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</row>
    <row r="488" spans="1:22" ht="12.75">
      <c r="A488" s="81"/>
      <c r="B488" s="145"/>
      <c r="C488" s="145"/>
      <c r="D488" s="145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</row>
    <row r="489" spans="1:22" ht="12.75">
      <c r="A489" s="81"/>
      <c r="B489" s="145"/>
      <c r="C489" s="145"/>
      <c r="D489" s="145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</row>
    <row r="490" spans="1:22" ht="12.75">
      <c r="A490" s="81"/>
      <c r="B490" s="145"/>
      <c r="C490" s="145"/>
      <c r="D490" s="145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</row>
    <row r="491" spans="1:22" ht="12.75">
      <c r="A491" s="81"/>
      <c r="B491" s="145"/>
      <c r="C491" s="145"/>
      <c r="D491" s="145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</row>
    <row r="492" spans="1:22" ht="12.75">
      <c r="A492" s="81"/>
      <c r="B492" s="145"/>
      <c r="C492" s="145"/>
      <c r="D492" s="145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</row>
    <row r="493" spans="1:22" ht="12.75">
      <c r="A493" s="81"/>
      <c r="B493" s="145"/>
      <c r="C493" s="145"/>
      <c r="D493" s="145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</row>
    <row r="494" spans="1:22" ht="12.75">
      <c r="A494" s="81"/>
      <c r="B494" s="145"/>
      <c r="C494" s="145"/>
      <c r="D494" s="145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</row>
    <row r="495" spans="1:22" ht="12.75">
      <c r="A495" s="81"/>
      <c r="B495" s="145"/>
      <c r="C495" s="145"/>
      <c r="D495" s="145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</row>
    <row r="496" spans="1:22" ht="12.75">
      <c r="A496" s="81"/>
      <c r="B496" s="145"/>
      <c r="C496" s="145"/>
      <c r="D496" s="145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</row>
    <row r="497" spans="1:22" ht="12.75">
      <c r="A497" s="81"/>
      <c r="B497" s="145"/>
      <c r="C497" s="145"/>
      <c r="D497" s="145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</row>
    <row r="498" spans="1:22" ht="12.75">
      <c r="A498" s="81"/>
      <c r="B498" s="145"/>
      <c r="C498" s="145"/>
      <c r="D498" s="145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</row>
    <row r="499" spans="1:22" ht="12.75">
      <c r="A499" s="81"/>
      <c r="B499" s="145"/>
      <c r="C499" s="145"/>
      <c r="D499" s="145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</row>
    <row r="500" spans="1:22" ht="12.75">
      <c r="A500" s="81"/>
      <c r="B500" s="145"/>
      <c r="C500" s="145"/>
      <c r="D500" s="145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</row>
    <row r="501" spans="1:22" ht="12.75">
      <c r="A501" s="81"/>
      <c r="B501" s="145"/>
      <c r="C501" s="145"/>
      <c r="D501" s="145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</row>
    <row r="502" spans="1:22" ht="12.75">
      <c r="A502" s="81"/>
      <c r="B502" s="145"/>
      <c r="C502" s="145"/>
      <c r="D502" s="145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</row>
    <row r="503" spans="1:22" ht="12.75">
      <c r="A503" s="81"/>
      <c r="B503" s="145"/>
      <c r="C503" s="145"/>
      <c r="D503" s="145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</row>
    <row r="504" spans="1:22" ht="12.75">
      <c r="A504" s="81"/>
      <c r="B504" s="145"/>
      <c r="C504" s="145"/>
      <c r="D504" s="145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</row>
    <row r="505" spans="1:22" ht="12.75">
      <c r="A505" s="81"/>
      <c r="B505" s="145"/>
      <c r="C505" s="145"/>
      <c r="D505" s="145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</row>
    <row r="506" spans="1:22" ht="12.75">
      <c r="A506" s="81"/>
      <c r="B506" s="145"/>
      <c r="C506" s="145"/>
      <c r="D506" s="145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</row>
    <row r="507" spans="1:22" ht="12.75">
      <c r="A507" s="81"/>
      <c r="B507" s="145"/>
      <c r="C507" s="145"/>
      <c r="D507" s="145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</row>
    <row r="508" spans="1:22" ht="12.75">
      <c r="A508" s="81"/>
      <c r="B508" s="145"/>
      <c r="C508" s="145"/>
      <c r="D508" s="145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</row>
    <row r="509" spans="1:22" ht="12.75">
      <c r="A509" s="81"/>
      <c r="B509" s="145"/>
      <c r="C509" s="145"/>
      <c r="D509" s="145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</row>
    <row r="510" spans="1:22" ht="12.75">
      <c r="A510" s="81"/>
      <c r="B510" s="145"/>
      <c r="C510" s="145"/>
      <c r="D510" s="145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</row>
    <row r="511" spans="1:22" ht="12.75">
      <c r="A511" s="81"/>
      <c r="B511" s="145"/>
      <c r="C511" s="145"/>
      <c r="D511" s="145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</row>
    <row r="512" spans="1:22" ht="12.75">
      <c r="A512" s="81"/>
      <c r="B512" s="145"/>
      <c r="C512" s="145"/>
      <c r="D512" s="145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</row>
    <row r="513" spans="1:22" ht="12.75">
      <c r="A513" s="81"/>
      <c r="B513" s="145"/>
      <c r="C513" s="145"/>
      <c r="D513" s="145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</row>
    <row r="514" spans="1:22" ht="12.75">
      <c r="A514" s="81"/>
      <c r="B514" s="145"/>
      <c r="C514" s="145"/>
      <c r="D514" s="145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</row>
    <row r="515" spans="1:22" ht="12.75">
      <c r="A515" s="81"/>
      <c r="B515" s="145"/>
      <c r="C515" s="145"/>
      <c r="D515" s="145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</row>
    <row r="516" spans="1:22" ht="12.75">
      <c r="A516" s="81"/>
      <c r="B516" s="145"/>
      <c r="C516" s="145"/>
      <c r="D516" s="145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</row>
    <row r="517" spans="1:22" ht="12.75">
      <c r="A517" s="81"/>
      <c r="B517" s="145"/>
      <c r="C517" s="145"/>
      <c r="D517" s="145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</row>
    <row r="518" spans="1:22" ht="12.75">
      <c r="A518" s="81"/>
      <c r="B518" s="145"/>
      <c r="C518" s="145"/>
      <c r="D518" s="145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</row>
    <row r="519" spans="1:22" ht="12.75">
      <c r="A519" s="81"/>
      <c r="B519" s="145"/>
      <c r="C519" s="145"/>
      <c r="D519" s="145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</row>
    <row r="520" spans="1:22" ht="12.75">
      <c r="A520" s="81"/>
      <c r="B520" s="145"/>
      <c r="C520" s="145"/>
      <c r="D520" s="145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</row>
    <row r="521" spans="1:22" ht="12.75">
      <c r="A521" s="81"/>
      <c r="B521" s="145"/>
      <c r="C521" s="145"/>
      <c r="D521" s="145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</row>
    <row r="522" spans="1:22" ht="12.75">
      <c r="A522" s="81"/>
      <c r="B522" s="145"/>
      <c r="C522" s="145"/>
      <c r="D522" s="145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</row>
    <row r="523" spans="1:22" ht="12.75">
      <c r="A523" s="81"/>
      <c r="B523" s="145"/>
      <c r="C523" s="145"/>
      <c r="D523" s="145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</row>
    <row r="524" spans="1:22" ht="12.75">
      <c r="A524" s="81"/>
      <c r="B524" s="145"/>
      <c r="C524" s="145"/>
      <c r="D524" s="145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</row>
    <row r="525" spans="1:22" ht="12.75">
      <c r="A525" s="81"/>
      <c r="B525" s="145"/>
      <c r="C525" s="145"/>
      <c r="D525" s="145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</row>
    <row r="526" spans="1:22" ht="12.75">
      <c r="A526" s="81"/>
      <c r="B526" s="145"/>
      <c r="C526" s="145"/>
      <c r="D526" s="145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</row>
    <row r="527" spans="1:22" ht="12.75">
      <c r="A527" s="81"/>
      <c r="B527" s="145"/>
      <c r="C527" s="145"/>
      <c r="D527" s="145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</row>
    <row r="528" spans="1:22" ht="12.75">
      <c r="A528" s="81"/>
      <c r="B528" s="145"/>
      <c r="C528" s="145"/>
      <c r="D528" s="145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</row>
    <row r="529" spans="1:22" ht="12.75">
      <c r="A529" s="81"/>
      <c r="B529" s="145"/>
      <c r="C529" s="145"/>
      <c r="D529" s="145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</row>
    <row r="530" spans="1:22" ht="12.75">
      <c r="A530" s="81"/>
      <c r="B530" s="145"/>
      <c r="C530" s="145"/>
      <c r="D530" s="145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</row>
    <row r="531" spans="1:22" ht="12.75">
      <c r="A531" s="81"/>
      <c r="B531" s="145"/>
      <c r="C531" s="145"/>
      <c r="D531" s="145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</row>
    <row r="532" spans="1:22" ht="12.75">
      <c r="A532" s="81"/>
      <c r="B532" s="145"/>
      <c r="C532" s="145"/>
      <c r="D532" s="145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</row>
    <row r="533" spans="1:22" ht="12.75">
      <c r="A533" s="81"/>
      <c r="B533" s="145"/>
      <c r="C533" s="145"/>
      <c r="D533" s="145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</row>
    <row r="534" spans="1:22" ht="12.75">
      <c r="A534" s="81"/>
      <c r="B534" s="145"/>
      <c r="C534" s="145"/>
      <c r="D534" s="145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</row>
    <row r="535" spans="1:22" ht="12.75">
      <c r="A535" s="81"/>
      <c r="B535" s="145"/>
      <c r="C535" s="145"/>
      <c r="D535" s="145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</row>
    <row r="536" spans="1:22" ht="12.75">
      <c r="A536" s="81"/>
      <c r="B536" s="145"/>
      <c r="C536" s="145"/>
      <c r="D536" s="145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</row>
    <row r="537" spans="1:22" ht="12.75">
      <c r="A537" s="81"/>
      <c r="B537" s="145"/>
      <c r="C537" s="145"/>
      <c r="D537" s="145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</row>
    <row r="538" spans="1:22" ht="12.75">
      <c r="A538" s="81"/>
      <c r="B538" s="145"/>
      <c r="C538" s="145"/>
      <c r="D538" s="145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</row>
    <row r="539" spans="1:22" ht="12.75">
      <c r="A539" s="81"/>
      <c r="B539" s="145"/>
      <c r="C539" s="145"/>
      <c r="D539" s="145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</row>
    <row r="540" spans="1:22" ht="12.75">
      <c r="A540" s="81"/>
      <c r="B540" s="145"/>
      <c r="C540" s="145"/>
      <c r="D540" s="145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</row>
    <row r="541" spans="1:22" ht="12.75">
      <c r="A541" s="81"/>
      <c r="B541" s="145"/>
      <c r="C541" s="145"/>
      <c r="D541" s="145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</row>
    <row r="542" spans="1:22" ht="12.75">
      <c r="A542" s="81"/>
      <c r="B542" s="145"/>
      <c r="C542" s="145"/>
      <c r="D542" s="145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</row>
    <row r="543" spans="1:22" ht="12.75">
      <c r="A543" s="81"/>
      <c r="B543" s="145"/>
      <c r="C543" s="145"/>
      <c r="D543" s="145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</row>
    <row r="544" spans="1:22" ht="12.75">
      <c r="A544" s="81"/>
      <c r="B544" s="145"/>
      <c r="C544" s="145"/>
      <c r="D544" s="145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</row>
    <row r="545" spans="1:22" ht="12.75">
      <c r="A545" s="81"/>
      <c r="B545" s="145"/>
      <c r="C545" s="145"/>
      <c r="D545" s="145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</row>
    <row r="546" spans="1:22" ht="12.75">
      <c r="A546" s="81"/>
      <c r="B546" s="145"/>
      <c r="C546" s="145"/>
      <c r="D546" s="145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</row>
    <row r="547" spans="1:22" ht="12.75">
      <c r="A547" s="81"/>
      <c r="B547" s="145"/>
      <c r="C547" s="145"/>
      <c r="D547" s="145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</row>
    <row r="548" spans="1:22" ht="12.75">
      <c r="A548" s="81"/>
      <c r="B548" s="145"/>
      <c r="C548" s="145"/>
      <c r="D548" s="145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</row>
    <row r="549" spans="1:22" ht="12.75">
      <c r="A549" s="81"/>
      <c r="B549" s="145"/>
      <c r="C549" s="145"/>
      <c r="D549" s="145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</row>
    <row r="550" spans="1:22" ht="12.75">
      <c r="A550" s="81"/>
      <c r="B550" s="145"/>
      <c r="C550" s="145"/>
      <c r="D550" s="145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</row>
    <row r="551" spans="1:22" ht="12.75">
      <c r="A551" s="81"/>
      <c r="B551" s="145"/>
      <c r="C551" s="145"/>
      <c r="D551" s="145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</row>
    <row r="552" spans="1:22" ht="12.75">
      <c r="A552" s="81"/>
      <c r="B552" s="145"/>
      <c r="C552" s="145"/>
      <c r="D552" s="145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</row>
    <row r="553" spans="1:22" ht="12.75">
      <c r="A553" s="81"/>
      <c r="B553" s="145"/>
      <c r="C553" s="145"/>
      <c r="D553" s="145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</row>
    <row r="554" spans="1:22" ht="12.75">
      <c r="A554" s="81"/>
      <c r="B554" s="145"/>
      <c r="C554" s="145"/>
      <c r="D554" s="145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</row>
    <row r="555" spans="1:22" ht="12.75">
      <c r="A555" s="81"/>
      <c r="B555" s="145"/>
      <c r="C555" s="145"/>
      <c r="D555" s="145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</row>
    <row r="556" spans="1:22" ht="12.75">
      <c r="A556" s="81"/>
      <c r="B556" s="145"/>
      <c r="C556" s="145"/>
      <c r="D556" s="145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</row>
    <row r="557" spans="1:22" ht="12.75">
      <c r="A557" s="81"/>
      <c r="B557" s="145"/>
      <c r="C557" s="145"/>
      <c r="D557" s="145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</row>
    <row r="558" spans="1:22" ht="12.75">
      <c r="A558" s="81"/>
      <c r="B558" s="145"/>
      <c r="C558" s="145"/>
      <c r="D558" s="145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</row>
    <row r="559" spans="1:22" ht="12.75">
      <c r="A559" s="81"/>
      <c r="B559" s="145"/>
      <c r="C559" s="145"/>
      <c r="D559" s="145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</row>
    <row r="560" spans="1:22" ht="12.75">
      <c r="A560" s="81"/>
      <c r="B560" s="145"/>
      <c r="C560" s="145"/>
      <c r="D560" s="145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</row>
    <row r="561" spans="1:22" ht="12.75">
      <c r="A561" s="81"/>
      <c r="B561" s="145"/>
      <c r="C561" s="145"/>
      <c r="D561" s="145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</row>
    <row r="562" spans="1:22" ht="12.75">
      <c r="A562" s="81"/>
      <c r="B562" s="145"/>
      <c r="C562" s="145"/>
      <c r="D562" s="145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</row>
    <row r="563" spans="1:22" ht="12.75">
      <c r="A563" s="81"/>
      <c r="B563" s="145"/>
      <c r="C563" s="145"/>
      <c r="D563" s="145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</row>
    <row r="564" spans="1:22" ht="12.75">
      <c r="A564" s="81"/>
      <c r="B564" s="145"/>
      <c r="C564" s="145"/>
      <c r="D564" s="145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</row>
    <row r="565" spans="1:22" ht="12.75">
      <c r="A565" s="81"/>
      <c r="B565" s="145"/>
      <c r="C565" s="145"/>
      <c r="D565" s="145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</row>
    <row r="566" spans="1:22" ht="12.75">
      <c r="A566" s="81"/>
      <c r="B566" s="145"/>
      <c r="C566" s="145"/>
      <c r="D566" s="145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</row>
    <row r="567" spans="1:22" ht="12.75">
      <c r="A567" s="81"/>
      <c r="B567" s="145"/>
      <c r="C567" s="145"/>
      <c r="D567" s="145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</row>
    <row r="568" spans="1:22" ht="12.75">
      <c r="A568" s="81"/>
      <c r="B568" s="145"/>
      <c r="C568" s="145"/>
      <c r="D568" s="145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</row>
    <row r="569" spans="1:22" ht="12.75">
      <c r="A569" s="81"/>
      <c r="B569" s="145"/>
      <c r="C569" s="145"/>
      <c r="D569" s="145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</row>
    <row r="570" spans="1:22" ht="12.75">
      <c r="A570" s="81"/>
      <c r="B570" s="145"/>
      <c r="C570" s="145"/>
      <c r="D570" s="145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</row>
    <row r="571" spans="1:22" ht="12.75">
      <c r="A571" s="81"/>
      <c r="B571" s="145"/>
      <c r="C571" s="145"/>
      <c r="D571" s="145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</row>
    <row r="572" spans="1:22" ht="12.75">
      <c r="A572" s="81"/>
      <c r="B572" s="145"/>
      <c r="C572" s="145"/>
      <c r="D572" s="145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</row>
    <row r="573" spans="1:22" ht="12.75">
      <c r="A573" s="81"/>
      <c r="B573" s="145"/>
      <c r="C573" s="145"/>
      <c r="D573" s="145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</row>
    <row r="574" spans="1:22" ht="12.75">
      <c r="A574" s="81"/>
      <c r="B574" s="145"/>
      <c r="C574" s="145"/>
      <c r="D574" s="145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</row>
    <row r="575" spans="1:22" ht="12.75">
      <c r="A575" s="81"/>
      <c r="B575" s="145"/>
      <c r="C575" s="145"/>
      <c r="D575" s="145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</row>
    <row r="576" spans="1:22" ht="12.75">
      <c r="A576" s="81"/>
      <c r="B576" s="145"/>
      <c r="C576" s="145"/>
      <c r="D576" s="145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</row>
    <row r="577" spans="1:22" ht="12.75">
      <c r="A577" s="81"/>
      <c r="B577" s="145"/>
      <c r="C577" s="145"/>
      <c r="D577" s="145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</row>
    <row r="578" spans="1:22" ht="12.75">
      <c r="A578" s="81"/>
      <c r="B578" s="145"/>
      <c r="C578" s="145"/>
      <c r="D578" s="145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</row>
    <row r="579" spans="1:22" ht="12.75">
      <c r="A579" s="81"/>
      <c r="B579" s="145"/>
      <c r="C579" s="145"/>
      <c r="D579" s="145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</row>
    <row r="580" spans="1:22" ht="12.75">
      <c r="A580" s="81"/>
      <c r="B580" s="145"/>
      <c r="C580" s="145"/>
      <c r="D580" s="145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</row>
    <row r="581" spans="1:22" ht="12.75">
      <c r="A581" s="81"/>
      <c r="B581" s="145"/>
      <c r="C581" s="145"/>
      <c r="D581" s="145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</row>
    <row r="582" spans="1:22" ht="12.75">
      <c r="A582" s="81"/>
      <c r="B582" s="145"/>
      <c r="C582" s="145"/>
      <c r="D582" s="145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</row>
    <row r="583" spans="1:22" ht="12.75">
      <c r="A583" s="81"/>
      <c r="B583" s="145"/>
      <c r="C583" s="145"/>
      <c r="D583" s="145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</row>
    <row r="584" spans="1:22" ht="12.75">
      <c r="A584" s="81"/>
      <c r="B584" s="145"/>
      <c r="C584" s="145"/>
      <c r="D584" s="145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</row>
    <row r="585" spans="1:22" ht="12.75">
      <c r="A585" s="81"/>
      <c r="B585" s="145"/>
      <c r="C585" s="145"/>
      <c r="D585" s="145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</row>
    <row r="586" spans="1:22" ht="12.75">
      <c r="A586" s="81"/>
      <c r="B586" s="145"/>
      <c r="C586" s="145"/>
      <c r="D586" s="145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</row>
    <row r="587" spans="1:22" ht="12.75">
      <c r="A587" s="81"/>
      <c r="B587" s="145"/>
      <c r="C587" s="145"/>
      <c r="D587" s="145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</row>
    <row r="588" spans="1:22" ht="12.75">
      <c r="A588" s="81"/>
      <c r="B588" s="145"/>
      <c r="C588" s="145"/>
      <c r="D588" s="145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</row>
    <row r="589" spans="1:22" ht="12.75">
      <c r="A589" s="81"/>
      <c r="B589" s="145"/>
      <c r="C589" s="145"/>
      <c r="D589" s="145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</row>
    <row r="590" spans="1:22" ht="12.75">
      <c r="A590" s="81"/>
      <c r="B590" s="145"/>
      <c r="C590" s="145"/>
      <c r="D590" s="145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</row>
    <row r="591" spans="1:22" ht="12.75">
      <c r="A591" s="81"/>
      <c r="B591" s="145"/>
      <c r="C591" s="145"/>
      <c r="D591" s="145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</row>
    <row r="592" spans="1:22" ht="12.75">
      <c r="A592" s="81"/>
      <c r="B592" s="145"/>
      <c r="C592" s="145"/>
      <c r="D592" s="145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</row>
    <row r="593" spans="1:22" ht="12.75">
      <c r="A593" s="81"/>
      <c r="B593" s="145"/>
      <c r="C593" s="145"/>
      <c r="D593" s="145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</row>
    <row r="594" spans="1:22" ht="12.75">
      <c r="A594" s="81"/>
      <c r="B594" s="145"/>
      <c r="C594" s="145"/>
      <c r="D594" s="145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</row>
    <row r="595" spans="1:22" ht="12.75">
      <c r="A595" s="81"/>
      <c r="B595" s="145"/>
      <c r="C595" s="145"/>
      <c r="D595" s="145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</row>
    <row r="596" spans="1:22" ht="12.75">
      <c r="A596" s="81"/>
      <c r="B596" s="145"/>
      <c r="C596" s="145"/>
      <c r="D596" s="145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</row>
    <row r="597" spans="1:22" ht="12.75">
      <c r="A597" s="81"/>
      <c r="B597" s="145"/>
      <c r="C597" s="145"/>
      <c r="D597" s="145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</row>
    <row r="598" spans="1:22" ht="12.75">
      <c r="A598" s="81"/>
      <c r="B598" s="145"/>
      <c r="C598" s="145"/>
      <c r="D598" s="145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</row>
    <row r="599" spans="1:22" ht="12.75">
      <c r="A599" s="81"/>
      <c r="B599" s="145"/>
      <c r="C599" s="145"/>
      <c r="D599" s="145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</row>
    <row r="600" spans="1:22" ht="12.75">
      <c r="A600" s="81"/>
      <c r="B600" s="145"/>
      <c r="C600" s="145"/>
      <c r="D600" s="145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</row>
    <row r="601" spans="1:22" ht="12.75">
      <c r="A601" s="81"/>
      <c r="B601" s="145"/>
      <c r="C601" s="145"/>
      <c r="D601" s="145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</row>
    <row r="602" spans="1:22" ht="12.75">
      <c r="A602" s="81"/>
      <c r="B602" s="145"/>
      <c r="C602" s="145"/>
      <c r="D602" s="145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</row>
    <row r="603" spans="1:22" ht="12.75">
      <c r="A603" s="81"/>
      <c r="B603" s="145"/>
      <c r="C603" s="145"/>
      <c r="D603" s="145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</row>
    <row r="604" spans="1:22" ht="12.75">
      <c r="A604" s="81"/>
      <c r="B604" s="145"/>
      <c r="C604" s="145"/>
      <c r="D604" s="145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</row>
    <row r="605" spans="1:22" ht="12.75">
      <c r="A605" s="81"/>
      <c r="B605" s="145"/>
      <c r="C605" s="145"/>
      <c r="D605" s="145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</row>
    <row r="606" spans="1:22" ht="12.75">
      <c r="A606" s="81"/>
      <c r="B606" s="145"/>
      <c r="C606" s="145"/>
      <c r="D606" s="145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</row>
    <row r="607" spans="1:22" ht="12.75">
      <c r="A607" s="81"/>
      <c r="B607" s="145"/>
      <c r="C607" s="145"/>
      <c r="D607" s="145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</row>
    <row r="608" spans="1:22" ht="12.75">
      <c r="A608" s="81"/>
      <c r="B608" s="145"/>
      <c r="C608" s="145"/>
      <c r="D608" s="145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</row>
    <row r="609" spans="1:22" ht="12.75">
      <c r="A609" s="81"/>
      <c r="B609" s="145"/>
      <c r="C609" s="145"/>
      <c r="D609" s="145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</row>
    <row r="610" spans="1:22" ht="12.75">
      <c r="A610" s="81"/>
      <c r="B610" s="145"/>
      <c r="C610" s="145"/>
      <c r="D610" s="145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</row>
    <row r="611" spans="1:22" ht="12.75">
      <c r="A611" s="81"/>
      <c r="B611" s="145"/>
      <c r="C611" s="145"/>
      <c r="D611" s="145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</row>
    <row r="612" spans="1:22" ht="12.75">
      <c r="A612" s="81"/>
      <c r="B612" s="145"/>
      <c r="C612" s="145"/>
      <c r="D612" s="145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</row>
    <row r="613" spans="1:22" ht="12.75">
      <c r="A613" s="81"/>
      <c r="B613" s="145"/>
      <c r="C613" s="145"/>
      <c r="D613" s="145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</row>
    <row r="614" spans="1:22" ht="12.75">
      <c r="A614" s="81"/>
      <c r="B614" s="145"/>
      <c r="C614" s="145"/>
      <c r="D614" s="145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</row>
    <row r="615" spans="1:22" ht="12.75">
      <c r="A615" s="81"/>
      <c r="B615" s="145"/>
      <c r="C615" s="145"/>
      <c r="D615" s="145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</row>
    <row r="616" spans="1:22" ht="12.75">
      <c r="A616" s="81"/>
      <c r="B616" s="145"/>
      <c r="C616" s="145"/>
      <c r="D616" s="145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</row>
    <row r="617" spans="1:22" ht="12.75">
      <c r="A617" s="81"/>
      <c r="B617" s="145"/>
      <c r="C617" s="145"/>
      <c r="D617" s="145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</row>
    <row r="618" spans="1:22" ht="12.75">
      <c r="A618" s="81"/>
      <c r="B618" s="145"/>
      <c r="C618" s="145"/>
      <c r="D618" s="145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</row>
    <row r="619" spans="1:22" ht="12.75">
      <c r="A619" s="81"/>
      <c r="B619" s="145"/>
      <c r="C619" s="145"/>
      <c r="D619" s="145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</row>
    <row r="620" spans="1:22" ht="12.75">
      <c r="A620" s="81"/>
      <c r="B620" s="145"/>
      <c r="C620" s="145"/>
      <c r="D620" s="145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</row>
    <row r="621" spans="1:22" ht="12.75">
      <c r="A621" s="81"/>
      <c r="B621" s="145"/>
      <c r="C621" s="145"/>
      <c r="D621" s="145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</row>
    <row r="622" spans="1:22" ht="12.75">
      <c r="A622" s="81"/>
      <c r="B622" s="145"/>
      <c r="C622" s="145"/>
      <c r="D622" s="145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</row>
    <row r="623" spans="1:22" ht="12.75">
      <c r="A623" s="81"/>
      <c r="B623" s="145"/>
      <c r="C623" s="145"/>
      <c r="D623" s="145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</row>
    <row r="624" spans="1:22" ht="12.75">
      <c r="A624" s="81"/>
      <c r="B624" s="145"/>
      <c r="C624" s="145"/>
      <c r="D624" s="145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</row>
    <row r="625" spans="1:22" ht="12.75">
      <c r="A625" s="81"/>
      <c r="B625" s="145"/>
      <c r="C625" s="145"/>
      <c r="D625" s="145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</row>
    <row r="626" spans="1:22" ht="12.75">
      <c r="A626" s="81"/>
      <c r="B626" s="145"/>
      <c r="C626" s="145"/>
      <c r="D626" s="145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</row>
    <row r="627" spans="1:22" ht="12.75">
      <c r="A627" s="81"/>
      <c r="B627" s="145"/>
      <c r="C627" s="145"/>
      <c r="D627" s="145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</row>
    <row r="628" spans="1:22" ht="12.75">
      <c r="A628" s="81"/>
      <c r="B628" s="145"/>
      <c r="C628" s="145"/>
      <c r="D628" s="145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</row>
    <row r="629" spans="1:22" ht="12.75">
      <c r="A629" s="81"/>
      <c r="B629" s="145"/>
      <c r="C629" s="145"/>
      <c r="D629" s="145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</row>
    <row r="630" spans="1:22" ht="12.75">
      <c r="A630" s="81"/>
      <c r="B630" s="145"/>
      <c r="C630" s="145"/>
      <c r="D630" s="145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</row>
    <row r="631" spans="1:22" ht="12.75">
      <c r="A631" s="81"/>
      <c r="B631" s="145"/>
      <c r="C631" s="145"/>
      <c r="D631" s="145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</row>
    <row r="632" spans="1:22" ht="12.75">
      <c r="A632" s="81"/>
      <c r="B632" s="145"/>
      <c r="C632" s="145"/>
      <c r="D632" s="145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</row>
    <row r="633" spans="1:22" ht="12.75">
      <c r="A633" s="81"/>
      <c r="B633" s="145"/>
      <c r="C633" s="145"/>
      <c r="D633" s="145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</row>
    <row r="634" spans="1:22" ht="12.75">
      <c r="A634" s="81"/>
      <c r="B634" s="145"/>
      <c r="C634" s="145"/>
      <c r="D634" s="145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</row>
    <row r="635" spans="1:22" ht="12.75">
      <c r="A635" s="81"/>
      <c r="B635" s="145"/>
      <c r="C635" s="145"/>
      <c r="D635" s="145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</row>
    <row r="636" spans="1:22" ht="12.75">
      <c r="A636" s="81"/>
      <c r="B636" s="145"/>
      <c r="C636" s="145"/>
      <c r="D636" s="145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</row>
    <row r="637" spans="1:22" ht="12.75">
      <c r="A637" s="81"/>
      <c r="B637" s="145"/>
      <c r="C637" s="145"/>
      <c r="D637" s="145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</row>
    <row r="638" spans="1:22" ht="12.75">
      <c r="A638" s="81"/>
      <c r="B638" s="145"/>
      <c r="C638" s="145"/>
      <c r="D638" s="145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</row>
    <row r="639" spans="1:22" ht="12.75">
      <c r="A639" s="81"/>
      <c r="B639" s="145"/>
      <c r="C639" s="145"/>
      <c r="D639" s="145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</row>
    <row r="640" spans="1:22" ht="12.75">
      <c r="A640" s="81"/>
      <c r="B640" s="145"/>
      <c r="C640" s="145"/>
      <c r="D640" s="145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</row>
    <row r="641" spans="1:22" ht="12.75">
      <c r="A641" s="81"/>
      <c r="B641" s="145"/>
      <c r="C641" s="145"/>
      <c r="D641" s="145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</row>
    <row r="642" spans="1:22" ht="12.75">
      <c r="A642" s="81"/>
      <c r="B642" s="145"/>
      <c r="C642" s="145"/>
      <c r="D642" s="145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</row>
    <row r="643" spans="1:22" ht="12.75">
      <c r="A643" s="81"/>
      <c r="B643" s="145"/>
      <c r="C643" s="145"/>
      <c r="D643" s="145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</row>
    <row r="644" spans="1:22" ht="12.75">
      <c r="A644" s="81"/>
      <c r="B644" s="145"/>
      <c r="C644" s="145"/>
      <c r="D644" s="145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</row>
    <row r="645" spans="1:22" ht="12.75">
      <c r="A645" s="81"/>
      <c r="B645" s="145"/>
      <c r="C645" s="145"/>
      <c r="D645" s="145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</row>
    <row r="646" spans="1:22" ht="12.75">
      <c r="A646" s="81"/>
      <c r="B646" s="145"/>
      <c r="C646" s="145"/>
      <c r="D646" s="145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</row>
    <row r="647" spans="1:22" ht="12.75">
      <c r="A647" s="81"/>
      <c r="B647" s="145"/>
      <c r="C647" s="145"/>
      <c r="D647" s="145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</row>
    <row r="648" spans="1:22" ht="12.75">
      <c r="A648" s="81"/>
      <c r="B648" s="145"/>
      <c r="C648" s="145"/>
      <c r="D648" s="145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</row>
    <row r="649" spans="1:22" ht="12.75">
      <c r="A649" s="81"/>
      <c r="B649" s="145"/>
      <c r="C649" s="145"/>
      <c r="D649" s="145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</row>
    <row r="650" spans="1:22" ht="12.75">
      <c r="A650" s="81"/>
      <c r="B650" s="145"/>
      <c r="C650" s="145"/>
      <c r="D650" s="145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</row>
    <row r="651" spans="1:22" ht="12.75">
      <c r="A651" s="81"/>
      <c r="B651" s="145"/>
      <c r="C651" s="145"/>
      <c r="D651" s="145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</row>
    <row r="652" spans="1:22" ht="12.75">
      <c r="A652" s="81"/>
      <c r="B652" s="145"/>
      <c r="C652" s="145"/>
      <c r="D652" s="145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</row>
    <row r="653" spans="1:22" ht="12.75">
      <c r="A653" s="81"/>
      <c r="B653" s="145"/>
      <c r="C653" s="145"/>
      <c r="D653" s="145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</row>
    <row r="654" spans="1:22" ht="12.75">
      <c r="A654" s="81"/>
      <c r="B654" s="145"/>
      <c r="C654" s="145"/>
      <c r="D654" s="145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</row>
    <row r="655" spans="1:22" ht="12.75">
      <c r="A655" s="81"/>
      <c r="B655" s="145"/>
      <c r="C655" s="145"/>
      <c r="D655" s="145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</row>
    <row r="656" spans="1:22" ht="12.75">
      <c r="A656" s="81"/>
      <c r="B656" s="145"/>
      <c r="C656" s="145"/>
      <c r="D656" s="145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</row>
    <row r="657" spans="1:22" ht="12.75">
      <c r="A657" s="81"/>
      <c r="B657" s="145"/>
      <c r="C657" s="145"/>
      <c r="D657" s="145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</row>
    <row r="658" spans="1:22" ht="12.75">
      <c r="A658" s="81"/>
      <c r="B658" s="145"/>
      <c r="C658" s="145"/>
      <c r="D658" s="145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</row>
    <row r="659" spans="1:22" ht="12.75">
      <c r="A659" s="81"/>
      <c r="B659" s="145"/>
      <c r="C659" s="145"/>
      <c r="D659" s="145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</row>
    <row r="660" spans="1:22" ht="12.75">
      <c r="A660" s="81"/>
      <c r="B660" s="145"/>
      <c r="C660" s="145"/>
      <c r="D660" s="145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</row>
    <row r="661" spans="1:22" ht="12.75">
      <c r="A661" s="81"/>
      <c r="B661" s="145"/>
      <c r="C661" s="145"/>
      <c r="D661" s="145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</row>
    <row r="662" spans="1:22" ht="12.75">
      <c r="A662" s="81"/>
      <c r="B662" s="145"/>
      <c r="C662" s="145"/>
      <c r="D662" s="145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</row>
    <row r="663" spans="1:22" ht="12.75">
      <c r="A663" s="81"/>
      <c r="B663" s="145"/>
      <c r="C663" s="145"/>
      <c r="D663" s="145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</row>
    <row r="664" spans="1:22" ht="12.75">
      <c r="A664" s="81"/>
      <c r="B664" s="145"/>
      <c r="C664" s="145"/>
      <c r="D664" s="145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</row>
    <row r="665" spans="1:22" ht="12.75">
      <c r="A665" s="81"/>
      <c r="B665" s="145"/>
      <c r="C665" s="145"/>
      <c r="D665" s="145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</row>
    <row r="666" spans="1:22" ht="12.75">
      <c r="A666" s="81"/>
      <c r="B666" s="145"/>
      <c r="C666" s="145"/>
      <c r="D666" s="145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</row>
    <row r="667" spans="1:22" ht="12.75">
      <c r="A667" s="81"/>
      <c r="B667" s="145"/>
      <c r="C667" s="145"/>
      <c r="D667" s="145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</row>
    <row r="668" spans="1:22" ht="12.75">
      <c r="A668" s="81"/>
      <c r="B668" s="145"/>
      <c r="C668" s="145"/>
      <c r="D668" s="145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</row>
    <row r="669" spans="1:22" ht="12.75">
      <c r="A669" s="81"/>
      <c r="B669" s="145"/>
      <c r="C669" s="145"/>
      <c r="D669" s="145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</row>
    <row r="670" spans="1:22" ht="12.75">
      <c r="A670" s="81"/>
      <c r="B670" s="145"/>
      <c r="C670" s="145"/>
      <c r="D670" s="145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</row>
    <row r="671" spans="1:22" ht="12.75">
      <c r="A671" s="81"/>
      <c r="B671" s="145"/>
      <c r="C671" s="145"/>
      <c r="D671" s="145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</row>
    <row r="672" spans="1:22" ht="12.75">
      <c r="A672" s="81"/>
      <c r="B672" s="145"/>
      <c r="C672" s="145"/>
      <c r="D672" s="145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</row>
    <row r="673" spans="1:22" ht="12.75">
      <c r="A673" s="81"/>
      <c r="B673" s="145"/>
      <c r="C673" s="145"/>
      <c r="D673" s="145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</row>
    <row r="674" spans="1:22" ht="12.75">
      <c r="A674" s="81"/>
      <c r="B674" s="145"/>
      <c r="C674" s="145"/>
      <c r="D674" s="145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</row>
    <row r="675" spans="1:22" ht="12.75">
      <c r="A675" s="81"/>
      <c r="B675" s="145"/>
      <c r="C675" s="145"/>
      <c r="D675" s="145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</row>
    <row r="676" spans="1:22" ht="12.75">
      <c r="A676" s="81"/>
      <c r="B676" s="145"/>
      <c r="C676" s="145"/>
      <c r="D676" s="145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</row>
    <row r="677" spans="1:22" ht="12.75">
      <c r="A677" s="81"/>
      <c r="B677" s="145"/>
      <c r="C677" s="145"/>
      <c r="D677" s="145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</row>
    <row r="678" spans="1:22" ht="12.75">
      <c r="A678" s="81"/>
      <c r="B678" s="145"/>
      <c r="C678" s="145"/>
      <c r="D678" s="145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</row>
    <row r="679" spans="1:22" ht="12.75">
      <c r="A679" s="81"/>
      <c r="B679" s="145"/>
      <c r="C679" s="145"/>
      <c r="D679" s="145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</row>
    <row r="680" spans="1:22" ht="12.75">
      <c r="A680" s="81"/>
      <c r="B680" s="145"/>
      <c r="C680" s="145"/>
      <c r="D680" s="145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</row>
    <row r="681" spans="1:22" ht="12.75">
      <c r="A681" s="81"/>
      <c r="B681" s="145"/>
      <c r="C681" s="145"/>
      <c r="D681" s="145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</row>
    <row r="682" spans="1:22" ht="12.75">
      <c r="A682" s="81"/>
      <c r="B682" s="145"/>
      <c r="C682" s="145"/>
      <c r="D682" s="145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</row>
    <row r="683" spans="1:22" ht="12.75">
      <c r="A683" s="81"/>
      <c r="B683" s="145"/>
      <c r="C683" s="145"/>
      <c r="D683" s="145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</row>
    <row r="684" spans="1:22" ht="12.75">
      <c r="A684" s="81"/>
      <c r="B684" s="145"/>
      <c r="C684" s="145"/>
      <c r="D684" s="145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</row>
    <row r="685" spans="1:22" ht="12.75">
      <c r="A685" s="81"/>
      <c r="B685" s="145"/>
      <c r="C685" s="145"/>
      <c r="D685" s="145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</row>
    <row r="686" spans="1:22" ht="12.75">
      <c r="A686" s="81"/>
      <c r="B686" s="145"/>
      <c r="C686" s="145"/>
      <c r="D686" s="145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</row>
    <row r="687" spans="1:22" ht="12.75">
      <c r="A687" s="81"/>
      <c r="B687" s="145"/>
      <c r="C687" s="145"/>
      <c r="D687" s="145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</row>
    <row r="688" spans="1:22" ht="12.75">
      <c r="A688" s="81"/>
      <c r="B688" s="145"/>
      <c r="C688" s="145"/>
      <c r="D688" s="145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</row>
    <row r="689" spans="1:22" ht="12.75">
      <c r="A689" s="81"/>
      <c r="B689" s="145"/>
      <c r="C689" s="145"/>
      <c r="D689" s="145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</row>
    <row r="690" spans="1:22" ht="12.75">
      <c r="A690" s="81"/>
      <c r="B690" s="145"/>
      <c r="C690" s="145"/>
      <c r="D690" s="145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</row>
    <row r="691" spans="1:22" ht="12.75">
      <c r="A691" s="81"/>
      <c r="B691" s="145"/>
      <c r="C691" s="145"/>
      <c r="D691" s="145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</row>
    <row r="692" spans="1:22" ht="12.75">
      <c r="A692" s="81"/>
      <c r="B692" s="145"/>
      <c r="C692" s="145"/>
      <c r="D692" s="145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</row>
    <row r="693" spans="1:22" ht="12.75">
      <c r="A693" s="81"/>
      <c r="B693" s="145"/>
      <c r="C693" s="145"/>
      <c r="D693" s="145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</row>
    <row r="694" spans="1:22" ht="12.75">
      <c r="A694" s="81"/>
      <c r="B694" s="145"/>
      <c r="C694" s="145"/>
      <c r="D694" s="145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</row>
    <row r="695" spans="1:22" ht="12.75">
      <c r="A695" s="81"/>
      <c r="B695" s="145"/>
      <c r="C695" s="145"/>
      <c r="D695" s="145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</row>
    <row r="696" spans="1:22" ht="12.75">
      <c r="A696" s="81"/>
      <c r="B696" s="145"/>
      <c r="C696" s="145"/>
      <c r="D696" s="145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</row>
    <row r="697" spans="1:22" ht="12.75">
      <c r="A697" s="81"/>
      <c r="B697" s="145"/>
      <c r="C697" s="145"/>
      <c r="D697" s="145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</row>
    <row r="698" spans="1:22" ht="12.75">
      <c r="A698" s="81"/>
      <c r="B698" s="145"/>
      <c r="C698" s="145"/>
      <c r="D698" s="145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</row>
    <row r="699" spans="1:22" ht="12.75">
      <c r="A699" s="81"/>
      <c r="B699" s="145"/>
      <c r="C699" s="145"/>
      <c r="D699" s="145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</row>
    <row r="700" spans="1:22" ht="12.75">
      <c r="A700" s="81"/>
      <c r="B700" s="145"/>
      <c r="C700" s="145"/>
      <c r="D700" s="145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</row>
    <row r="701" spans="1:22" ht="12.75">
      <c r="A701" s="81"/>
      <c r="B701" s="145"/>
      <c r="C701" s="145"/>
      <c r="D701" s="145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</row>
    <row r="702" spans="1:22" ht="12.75">
      <c r="A702" s="81"/>
      <c r="B702" s="145"/>
      <c r="C702" s="145"/>
      <c r="D702" s="145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</row>
    <row r="703" spans="1:22" ht="12.75">
      <c r="A703" s="81"/>
      <c r="B703" s="145"/>
      <c r="C703" s="145"/>
      <c r="D703" s="145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</row>
    <row r="704" spans="1:22" ht="12.75">
      <c r="A704" s="81"/>
      <c r="B704" s="145"/>
      <c r="C704" s="145"/>
      <c r="D704" s="145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</row>
    <row r="705" spans="1:22" ht="12.75">
      <c r="A705" s="81"/>
      <c r="B705" s="145"/>
      <c r="C705" s="145"/>
      <c r="D705" s="145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</row>
    <row r="706" spans="1:22" ht="12.75">
      <c r="A706" s="81"/>
      <c r="B706" s="145"/>
      <c r="C706" s="145"/>
      <c r="D706" s="145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</row>
    <row r="707" spans="1:22" ht="12.75">
      <c r="A707" s="81"/>
      <c r="B707" s="145"/>
      <c r="C707" s="145"/>
      <c r="D707" s="145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</row>
    <row r="708" spans="1:22" ht="12.75">
      <c r="A708" s="81"/>
      <c r="B708" s="145"/>
      <c r="C708" s="145"/>
      <c r="D708" s="145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</row>
    <row r="709" spans="1:22" ht="12.75">
      <c r="A709" s="81"/>
      <c r="B709" s="145"/>
      <c r="C709" s="145"/>
      <c r="D709" s="145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</row>
    <row r="710" spans="1:22" ht="12.75">
      <c r="A710" s="81"/>
      <c r="B710" s="145"/>
      <c r="C710" s="145"/>
      <c r="D710" s="145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</row>
    <row r="711" spans="1:22" ht="12.75">
      <c r="A711" s="81"/>
      <c r="B711" s="145"/>
      <c r="C711" s="145"/>
      <c r="D711" s="145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</row>
    <row r="712" spans="1:22" ht="12.75">
      <c r="A712" s="81"/>
      <c r="B712" s="145"/>
      <c r="C712" s="145"/>
      <c r="D712" s="145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</row>
    <row r="713" spans="1:22" ht="12.75">
      <c r="A713" s="81"/>
      <c r="B713" s="145"/>
      <c r="C713" s="145"/>
      <c r="D713" s="145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</row>
    <row r="714" spans="1:22" ht="12.75">
      <c r="A714" s="81"/>
      <c r="B714" s="145"/>
      <c r="C714" s="145"/>
      <c r="D714" s="145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</row>
    <row r="715" spans="1:22" ht="12.75">
      <c r="A715" s="81"/>
      <c r="B715" s="145"/>
      <c r="C715" s="145"/>
      <c r="D715" s="145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</row>
    <row r="716" spans="1:22" ht="12.75">
      <c r="A716" s="81"/>
      <c r="B716" s="145"/>
      <c r="C716" s="145"/>
      <c r="D716" s="145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</row>
    <row r="717" spans="1:22" ht="12.75">
      <c r="A717" s="81"/>
      <c r="B717" s="145"/>
      <c r="C717" s="145"/>
      <c r="D717" s="145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</row>
    <row r="718" spans="1:22" ht="12.75">
      <c r="A718" s="81"/>
      <c r="B718" s="145"/>
      <c r="C718" s="145"/>
      <c r="D718" s="145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</row>
    <row r="719" spans="1:22" ht="12.75">
      <c r="A719" s="81"/>
      <c r="B719" s="145"/>
      <c r="C719" s="145"/>
      <c r="D719" s="145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</row>
    <row r="720" spans="1:22" ht="12.75">
      <c r="A720" s="81"/>
      <c r="B720" s="145"/>
      <c r="C720" s="145"/>
      <c r="D720" s="145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</row>
    <row r="721" spans="1:22" ht="12.75">
      <c r="A721" s="81"/>
      <c r="B721" s="145"/>
      <c r="C721" s="145"/>
      <c r="D721" s="145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</row>
    <row r="722" spans="1:22" ht="12.75">
      <c r="A722" s="81"/>
      <c r="B722" s="145"/>
      <c r="C722" s="145"/>
      <c r="D722" s="145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</row>
    <row r="723" spans="1:22" ht="12.75">
      <c r="A723" s="81"/>
      <c r="B723" s="145"/>
      <c r="C723" s="145"/>
      <c r="D723" s="145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</row>
    <row r="724" spans="1:22" ht="12.75">
      <c r="A724" s="81"/>
      <c r="B724" s="145"/>
      <c r="C724" s="145"/>
      <c r="D724" s="145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</row>
    <row r="725" spans="1:22" ht="12.75">
      <c r="A725" s="81"/>
      <c r="B725" s="145"/>
      <c r="C725" s="145"/>
      <c r="D725" s="145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</row>
    <row r="726" spans="1:22" ht="12.75">
      <c r="A726" s="81"/>
      <c r="B726" s="145"/>
      <c r="C726" s="145"/>
      <c r="D726" s="145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</row>
    <row r="727" spans="1:22" ht="12.75">
      <c r="A727" s="81"/>
      <c r="B727" s="145"/>
      <c r="C727" s="145"/>
      <c r="D727" s="145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</row>
    <row r="728" spans="1:22" ht="12.75">
      <c r="A728" s="81"/>
      <c r="B728" s="145"/>
      <c r="C728" s="145"/>
      <c r="D728" s="145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</row>
    <row r="729" spans="1:22" ht="12.75">
      <c r="A729" s="81"/>
      <c r="B729" s="145"/>
      <c r="C729" s="145"/>
      <c r="D729" s="145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</row>
    <row r="730" spans="1:22" ht="12.75">
      <c r="A730" s="81"/>
      <c r="B730" s="145"/>
      <c r="C730" s="145"/>
      <c r="D730" s="145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</row>
    <row r="731" spans="1:22" ht="12.75">
      <c r="A731" s="81"/>
      <c r="B731" s="145"/>
      <c r="C731" s="145"/>
      <c r="D731" s="145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</row>
    <row r="732" spans="1:22" ht="12.75">
      <c r="A732" s="81"/>
      <c r="B732" s="145"/>
      <c r="C732" s="145"/>
      <c r="D732" s="145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</row>
    <row r="733" spans="1:22" ht="12.75">
      <c r="A733" s="81"/>
      <c r="B733" s="145"/>
      <c r="C733" s="145"/>
      <c r="D733" s="145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</row>
    <row r="734" spans="1:22" ht="12.75">
      <c r="A734" s="81"/>
      <c r="B734" s="145"/>
      <c r="C734" s="145"/>
      <c r="D734" s="145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</row>
    <row r="735" spans="1:22" ht="12.75">
      <c r="A735" s="81"/>
      <c r="B735" s="145"/>
      <c r="C735" s="145"/>
      <c r="D735" s="145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</row>
    <row r="736" spans="1:22" ht="12.75">
      <c r="A736" s="81"/>
      <c r="B736" s="145"/>
      <c r="C736" s="145"/>
      <c r="D736" s="145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</row>
    <row r="737" spans="1:22" ht="12.75">
      <c r="A737" s="81"/>
      <c r="B737" s="145"/>
      <c r="C737" s="145"/>
      <c r="D737" s="145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</row>
    <row r="738" spans="1:22" ht="12.75">
      <c r="A738" s="81"/>
      <c r="B738" s="145"/>
      <c r="C738" s="145"/>
      <c r="D738" s="145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</row>
    <row r="739" spans="1:22" ht="12.75">
      <c r="A739" s="81"/>
      <c r="B739" s="145"/>
      <c r="C739" s="145"/>
      <c r="D739" s="145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</row>
    <row r="740" spans="1:22" ht="12.75">
      <c r="A740" s="81"/>
      <c r="B740" s="145"/>
      <c r="C740" s="145"/>
      <c r="D740" s="145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</row>
    <row r="741" spans="1:22" ht="12.75">
      <c r="A741" s="81"/>
      <c r="B741" s="145"/>
      <c r="C741" s="145"/>
      <c r="D741" s="145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</row>
    <row r="742" spans="1:22" ht="12.75">
      <c r="A742" s="81"/>
      <c r="B742" s="145"/>
      <c r="C742" s="145"/>
      <c r="D742" s="145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</row>
    <row r="743" spans="1:22" ht="12.75">
      <c r="A743" s="81"/>
      <c r="B743" s="145"/>
      <c r="C743" s="145"/>
      <c r="D743" s="145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</row>
    <row r="744" spans="1:22" ht="12.75">
      <c r="A744" s="81"/>
      <c r="B744" s="145"/>
      <c r="C744" s="145"/>
      <c r="D744" s="145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</row>
    <row r="745" spans="1:22" ht="12.75">
      <c r="A745" s="81"/>
      <c r="B745" s="145"/>
      <c r="C745" s="145"/>
      <c r="D745" s="145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</row>
    <row r="746" spans="1:22" ht="12.75">
      <c r="A746" s="81"/>
      <c r="B746" s="145"/>
      <c r="C746" s="145"/>
      <c r="D746" s="145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</row>
    <row r="747" spans="1:22" ht="12.75">
      <c r="A747" s="81"/>
      <c r="B747" s="145"/>
      <c r="C747" s="145"/>
      <c r="D747" s="145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</row>
    <row r="748" spans="1:22" ht="12.75">
      <c r="A748" s="81"/>
      <c r="B748" s="145"/>
      <c r="C748" s="145"/>
      <c r="D748" s="145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</row>
    <row r="749" spans="1:22" ht="12.75">
      <c r="A749" s="81"/>
      <c r="B749" s="145"/>
      <c r="C749" s="145"/>
      <c r="D749" s="145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</row>
    <row r="750" spans="1:22" ht="12.75">
      <c r="A750" s="81"/>
      <c r="B750" s="145"/>
      <c r="C750" s="145"/>
      <c r="D750" s="145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</row>
    <row r="751" spans="1:22" ht="12.75">
      <c r="A751" s="81"/>
      <c r="B751" s="145"/>
      <c r="C751" s="145"/>
      <c r="D751" s="145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</row>
    <row r="752" spans="1:22" ht="12.75">
      <c r="A752" s="81"/>
      <c r="B752" s="145"/>
      <c r="C752" s="145"/>
      <c r="D752" s="145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</row>
    <row r="753" spans="1:22" ht="12.75">
      <c r="A753" s="81"/>
      <c r="B753" s="145"/>
      <c r="C753" s="145"/>
      <c r="D753" s="145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</row>
    <row r="754" spans="1:22" ht="12.75">
      <c r="A754" s="81"/>
      <c r="B754" s="145"/>
      <c r="C754" s="145"/>
      <c r="D754" s="145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</row>
    <row r="755" spans="1:22" ht="12.75">
      <c r="A755" s="81"/>
      <c r="B755" s="145"/>
      <c r="C755" s="145"/>
      <c r="D755" s="145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</row>
    <row r="756" spans="1:22" ht="12.75">
      <c r="A756" s="81"/>
      <c r="B756" s="145"/>
      <c r="C756" s="145"/>
      <c r="D756" s="145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</row>
    <row r="757" spans="1:22" ht="12.75">
      <c r="A757" s="81"/>
      <c r="B757" s="145"/>
      <c r="C757" s="145"/>
      <c r="D757" s="145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</row>
    <row r="758" spans="1:22" ht="12.75">
      <c r="A758" s="81"/>
      <c r="B758" s="145"/>
      <c r="C758" s="145"/>
      <c r="D758" s="145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</row>
    <row r="759" spans="1:22" ht="12.75">
      <c r="A759" s="81"/>
      <c r="B759" s="145"/>
      <c r="C759" s="145"/>
      <c r="D759" s="145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</row>
    <row r="760" spans="1:22" ht="12.75">
      <c r="A760" s="81"/>
      <c r="B760" s="145"/>
      <c r="C760" s="145"/>
      <c r="D760" s="145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</row>
    <row r="761" spans="1:22" ht="12.75">
      <c r="A761" s="81"/>
      <c r="B761" s="145"/>
      <c r="C761" s="145"/>
      <c r="D761" s="145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</row>
    <row r="762" spans="1:22" ht="12.75">
      <c r="A762" s="81"/>
      <c r="B762" s="145"/>
      <c r="C762" s="145"/>
      <c r="D762" s="145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</row>
    <row r="763" spans="1:22" ht="12.75">
      <c r="A763" s="81"/>
      <c r="B763" s="145"/>
      <c r="C763" s="145"/>
      <c r="D763" s="145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</row>
    <row r="764" spans="1:22" ht="12.75">
      <c r="A764" s="81"/>
      <c r="B764" s="145"/>
      <c r="C764" s="145"/>
      <c r="D764" s="145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</row>
    <row r="765" spans="1:22" ht="12.75">
      <c r="A765" s="81"/>
      <c r="B765" s="145"/>
      <c r="C765" s="145"/>
      <c r="D765" s="145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</row>
    <row r="766" spans="1:22" ht="12.75">
      <c r="A766" s="81"/>
      <c r="B766" s="145"/>
      <c r="C766" s="145"/>
      <c r="D766" s="145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</row>
    <row r="767" spans="1:22" ht="12.75">
      <c r="A767" s="81"/>
      <c r="B767" s="145"/>
      <c r="C767" s="145"/>
      <c r="D767" s="145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</row>
    <row r="768" spans="1:22" ht="12.75">
      <c r="A768" s="81"/>
      <c r="B768" s="145"/>
      <c r="C768" s="145"/>
      <c r="D768" s="145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</row>
    <row r="769" spans="1:22" ht="12.75">
      <c r="A769" s="81"/>
      <c r="B769" s="145"/>
      <c r="C769" s="145"/>
      <c r="D769" s="145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</row>
    <row r="770" spans="1:22" ht="12.75">
      <c r="A770" s="81"/>
      <c r="B770" s="145"/>
      <c r="C770" s="145"/>
      <c r="D770" s="145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</row>
    <row r="771" spans="1:22" ht="12.75">
      <c r="A771" s="81"/>
      <c r="B771" s="145"/>
      <c r="C771" s="145"/>
      <c r="D771" s="145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</row>
    <row r="772" spans="1:22" ht="12.75">
      <c r="A772" s="81"/>
      <c r="B772" s="145"/>
      <c r="C772" s="145"/>
      <c r="D772" s="145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</row>
    <row r="773" spans="1:22" ht="12.75">
      <c r="A773" s="81"/>
      <c r="B773" s="145"/>
      <c r="C773" s="145"/>
      <c r="D773" s="145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</row>
    <row r="774" spans="1:22" ht="12.75">
      <c r="A774" s="81"/>
      <c r="B774" s="145"/>
      <c r="C774" s="145"/>
      <c r="D774" s="145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</row>
    <row r="775" spans="1:22" ht="12.75">
      <c r="A775" s="81"/>
      <c r="B775" s="145"/>
      <c r="C775" s="145"/>
      <c r="D775" s="145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</row>
    <row r="776" spans="1:22" ht="12.75">
      <c r="A776" s="81"/>
      <c r="B776" s="145"/>
      <c r="C776" s="145"/>
      <c r="D776" s="145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</row>
    <row r="777" spans="1:22" ht="12.75">
      <c r="A777" s="81"/>
      <c r="B777" s="145"/>
      <c r="C777" s="145"/>
      <c r="D777" s="145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</row>
    <row r="778" spans="1:22" ht="12.75">
      <c r="A778" s="81"/>
      <c r="B778" s="145"/>
      <c r="C778" s="145"/>
      <c r="D778" s="145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</row>
    <row r="779" spans="1:22" ht="12.75">
      <c r="A779" s="81"/>
      <c r="B779" s="145"/>
      <c r="C779" s="145"/>
      <c r="D779" s="145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</row>
    <row r="780" spans="1:22" ht="12.75">
      <c r="A780" s="81"/>
      <c r="B780" s="145"/>
      <c r="C780" s="145"/>
      <c r="D780" s="145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</row>
    <row r="781" spans="1:22" ht="12.75">
      <c r="A781" s="81"/>
      <c r="B781" s="145"/>
      <c r="C781" s="145"/>
      <c r="D781" s="145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</row>
    <row r="782" spans="1:22" ht="12.75">
      <c r="A782" s="81"/>
      <c r="B782" s="145"/>
      <c r="C782" s="145"/>
      <c r="D782" s="145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</row>
    <row r="783" spans="1:22" ht="12.75">
      <c r="A783" s="81"/>
      <c r="B783" s="145"/>
      <c r="C783" s="145"/>
      <c r="D783" s="145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</row>
    <row r="784" spans="1:22" ht="12.75">
      <c r="A784" s="81"/>
      <c r="B784" s="145"/>
      <c r="C784" s="145"/>
      <c r="D784" s="145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</row>
    <row r="785" spans="1:22" ht="12.75">
      <c r="A785" s="81"/>
      <c r="B785" s="145"/>
      <c r="C785" s="145"/>
      <c r="D785" s="145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</row>
    <row r="786" spans="1:22" ht="12.75">
      <c r="A786" s="81"/>
      <c r="B786" s="145"/>
      <c r="C786" s="145"/>
      <c r="D786" s="145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</row>
    <row r="787" spans="1:22" ht="12.75">
      <c r="A787" s="81"/>
      <c r="B787" s="145"/>
      <c r="C787" s="145"/>
      <c r="D787" s="145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</row>
    <row r="788" spans="1:22" ht="12.75">
      <c r="A788" s="81"/>
      <c r="B788" s="145"/>
      <c r="C788" s="145"/>
      <c r="D788" s="145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</row>
    <row r="789" spans="1:22" ht="12.75">
      <c r="A789" s="81"/>
      <c r="B789" s="145"/>
      <c r="C789" s="145"/>
      <c r="D789" s="145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</row>
    <row r="790" spans="1:22" ht="12.75">
      <c r="A790" s="81"/>
      <c r="B790" s="145"/>
      <c r="C790" s="145"/>
      <c r="D790" s="145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</row>
    <row r="791" spans="1:22" ht="12.75">
      <c r="A791" s="81"/>
      <c r="B791" s="145"/>
      <c r="C791" s="145"/>
      <c r="D791" s="145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</row>
    <row r="792" spans="1:22" ht="12.75">
      <c r="A792" s="81"/>
      <c r="B792" s="145"/>
      <c r="C792" s="145"/>
      <c r="D792" s="145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</row>
    <row r="793" spans="1:22" ht="12.75">
      <c r="A793" s="81"/>
      <c r="B793" s="145"/>
      <c r="C793" s="145"/>
      <c r="D793" s="145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</row>
    <row r="794" spans="1:22" ht="12.75">
      <c r="A794" s="81"/>
      <c r="B794" s="145"/>
      <c r="C794" s="145"/>
      <c r="D794" s="145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</row>
    <row r="795" spans="1:22" ht="12.75">
      <c r="A795" s="81"/>
      <c r="B795" s="145"/>
      <c r="C795" s="145"/>
      <c r="D795" s="145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</row>
    <row r="796" spans="1:22" ht="12.75">
      <c r="A796" s="81"/>
      <c r="B796" s="145"/>
      <c r="C796" s="145"/>
      <c r="D796" s="145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</row>
    <row r="797" spans="1:22" ht="12.75">
      <c r="A797" s="81"/>
      <c r="B797" s="145"/>
      <c r="C797" s="145"/>
      <c r="D797" s="145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</row>
    <row r="798" spans="1:22" ht="12.75">
      <c r="A798" s="81"/>
      <c r="B798" s="145"/>
      <c r="C798" s="145"/>
      <c r="D798" s="145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</row>
    <row r="799" spans="1:22" ht="12.75">
      <c r="A799" s="81"/>
      <c r="B799" s="145"/>
      <c r="C799" s="145"/>
      <c r="D799" s="145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</row>
    <row r="800" spans="1:22" ht="12.75">
      <c r="A800" s="81"/>
      <c r="B800" s="145"/>
      <c r="C800" s="145"/>
      <c r="D800" s="145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</row>
    <row r="801" spans="1:22" ht="12.75">
      <c r="A801" s="81"/>
      <c r="B801" s="145"/>
      <c r="C801" s="145"/>
      <c r="D801" s="145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</row>
    <row r="802" spans="1:22" ht="12.75">
      <c r="A802" s="81"/>
      <c r="B802" s="145"/>
      <c r="C802" s="145"/>
      <c r="D802" s="145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</row>
    <row r="803" spans="1:22" ht="12.75">
      <c r="A803" s="81"/>
      <c r="B803" s="145"/>
      <c r="C803" s="145"/>
      <c r="D803" s="145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</row>
    <row r="804" spans="1:22" ht="12.75">
      <c r="A804" s="81"/>
      <c r="B804" s="145"/>
      <c r="C804" s="145"/>
      <c r="D804" s="145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</row>
    <row r="805" spans="1:22" ht="12.75">
      <c r="A805" s="81"/>
      <c r="B805" s="145"/>
      <c r="C805" s="145"/>
      <c r="D805" s="145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</row>
    <row r="806" spans="1:22" ht="12.75">
      <c r="A806" s="81"/>
      <c r="B806" s="145"/>
      <c r="C806" s="145"/>
      <c r="D806" s="145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</row>
    <row r="807" spans="1:22" ht="12.75">
      <c r="A807" s="81"/>
      <c r="B807" s="145"/>
      <c r="C807" s="145"/>
      <c r="D807" s="145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</row>
    <row r="808" spans="1:22" ht="12.75">
      <c r="A808" s="81"/>
      <c r="B808" s="145"/>
      <c r="C808" s="145"/>
      <c r="D808" s="145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</row>
    <row r="809" spans="1:22" ht="12.75">
      <c r="A809" s="81"/>
      <c r="B809" s="145"/>
      <c r="C809" s="145"/>
      <c r="D809" s="145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</row>
    <row r="810" spans="1:22" ht="12.75">
      <c r="A810" s="81"/>
      <c r="B810" s="145"/>
      <c r="C810" s="145"/>
      <c r="D810" s="145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</row>
    <row r="811" spans="1:22" ht="12.75">
      <c r="A811" s="81"/>
      <c r="B811" s="145"/>
      <c r="C811" s="145"/>
      <c r="D811" s="145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</row>
    <row r="812" spans="1:22" ht="12.75">
      <c r="A812" s="81"/>
      <c r="B812" s="145"/>
      <c r="C812" s="145"/>
      <c r="D812" s="145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</row>
    <row r="813" spans="1:22" ht="12.75">
      <c r="A813" s="81"/>
      <c r="B813" s="145"/>
      <c r="C813" s="145"/>
      <c r="D813" s="145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</row>
    <row r="814" spans="1:22" ht="12.75">
      <c r="A814" s="81"/>
      <c r="B814" s="145"/>
      <c r="C814" s="145"/>
      <c r="D814" s="145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</row>
    <row r="815" spans="1:22" ht="12.75">
      <c r="A815" s="81"/>
      <c r="B815" s="145"/>
      <c r="C815" s="145"/>
      <c r="D815" s="145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</row>
    <row r="816" spans="1:22" ht="12.75">
      <c r="A816" s="81"/>
      <c r="B816" s="145"/>
      <c r="C816" s="145"/>
      <c r="D816" s="145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</row>
    <row r="817" spans="1:22" ht="12.75">
      <c r="A817" s="81"/>
      <c r="B817" s="145"/>
      <c r="C817" s="145"/>
      <c r="D817" s="145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</row>
    <row r="818" spans="1:22" ht="12.75">
      <c r="A818" s="81"/>
      <c r="B818" s="145"/>
      <c r="C818" s="145"/>
      <c r="D818" s="145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</row>
    <row r="819" spans="1:22" ht="12.75">
      <c r="A819" s="81"/>
      <c r="B819" s="145"/>
      <c r="C819" s="145"/>
      <c r="D819" s="145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</row>
    <row r="820" spans="1:22" ht="12.75">
      <c r="A820" s="81"/>
      <c r="B820" s="145"/>
      <c r="C820" s="145"/>
      <c r="D820" s="145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</row>
    <row r="821" spans="1:22" ht="12.75">
      <c r="A821" s="81"/>
      <c r="B821" s="145"/>
      <c r="C821" s="145"/>
      <c r="D821" s="145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</row>
    <row r="822" spans="1:22" ht="12.75">
      <c r="A822" s="81"/>
      <c r="B822" s="145"/>
      <c r="C822" s="145"/>
      <c r="D822" s="145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</row>
    <row r="823" spans="1:22" ht="12.75">
      <c r="A823" s="81"/>
      <c r="B823" s="145"/>
      <c r="C823" s="145"/>
      <c r="D823" s="145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</row>
    <row r="824" spans="1:22" ht="12.75">
      <c r="A824" s="81"/>
      <c r="B824" s="145"/>
      <c r="C824" s="145"/>
      <c r="D824" s="145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</row>
    <row r="825" spans="1:22" ht="12.75">
      <c r="A825" s="81"/>
      <c r="B825" s="145"/>
      <c r="C825" s="145"/>
      <c r="D825" s="145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</row>
    <row r="826" spans="1:22" ht="12.75">
      <c r="A826" s="81"/>
      <c r="B826" s="145"/>
      <c r="C826" s="145"/>
      <c r="D826" s="145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</row>
    <row r="827" spans="1:22" ht="12.75">
      <c r="A827" s="81"/>
      <c r="B827" s="145"/>
      <c r="C827" s="145"/>
      <c r="D827" s="145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</row>
    <row r="828" spans="1:22" ht="12.75">
      <c r="A828" s="81"/>
      <c r="B828" s="145"/>
      <c r="C828" s="145"/>
      <c r="D828" s="145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</row>
    <row r="829" spans="1:22" ht="12.75">
      <c r="A829" s="81"/>
      <c r="B829" s="145"/>
      <c r="C829" s="145"/>
      <c r="D829" s="145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</row>
    <row r="830" spans="1:22" ht="12.75">
      <c r="A830" s="81"/>
      <c r="B830" s="145"/>
      <c r="C830" s="145"/>
      <c r="D830" s="145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</row>
    <row r="831" spans="1:22" ht="12.75">
      <c r="A831" s="81"/>
      <c r="B831" s="145"/>
      <c r="C831" s="145"/>
      <c r="D831" s="145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</row>
    <row r="832" spans="1:22" ht="12.75">
      <c r="A832" s="81"/>
      <c r="B832" s="145"/>
      <c r="C832" s="145"/>
      <c r="D832" s="145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</row>
    <row r="833" spans="1:22" ht="12.75">
      <c r="A833" s="81"/>
      <c r="B833" s="145"/>
      <c r="C833" s="145"/>
      <c r="D833" s="145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</row>
    <row r="834" spans="1:22" ht="12.75">
      <c r="A834" s="81"/>
      <c r="B834" s="145"/>
      <c r="C834" s="145"/>
      <c r="D834" s="145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</row>
    <row r="835" spans="1:22" ht="12.75">
      <c r="A835" s="81"/>
      <c r="B835" s="145"/>
      <c r="C835" s="145"/>
      <c r="D835" s="145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</row>
    <row r="836" spans="1:22" ht="12.75">
      <c r="A836" s="81"/>
      <c r="B836" s="145"/>
      <c r="C836" s="145"/>
      <c r="D836" s="145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</row>
    <row r="837" spans="1:22" ht="12.75">
      <c r="A837" s="81"/>
      <c r="B837" s="145"/>
      <c r="C837" s="145"/>
      <c r="D837" s="145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</row>
    <row r="838" spans="1:22" ht="12.75">
      <c r="A838" s="81"/>
      <c r="B838" s="145"/>
      <c r="C838" s="145"/>
      <c r="D838" s="145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</row>
    <row r="839" spans="1:22" ht="12.75">
      <c r="A839" s="81"/>
      <c r="B839" s="145"/>
      <c r="C839" s="145"/>
      <c r="D839" s="145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</row>
    <row r="840" spans="1:22" ht="12.75">
      <c r="A840" s="81"/>
      <c r="B840" s="145"/>
      <c r="C840" s="145"/>
      <c r="D840" s="145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</row>
    <row r="841" spans="1:22" ht="12.75">
      <c r="A841" s="81"/>
      <c r="B841" s="145"/>
      <c r="C841" s="145"/>
      <c r="D841" s="145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</row>
    <row r="842" spans="1:22" ht="12.75">
      <c r="A842" s="81"/>
      <c r="B842" s="145"/>
      <c r="C842" s="145"/>
      <c r="D842" s="145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</row>
    <row r="843" spans="1:22" ht="12.75">
      <c r="A843" s="81"/>
      <c r="B843" s="145"/>
      <c r="C843" s="145"/>
      <c r="D843" s="145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</row>
    <row r="844" spans="1:22" ht="12.75">
      <c r="A844" s="81"/>
      <c r="B844" s="145"/>
      <c r="C844" s="145"/>
      <c r="D844" s="145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</row>
    <row r="845" spans="1:22" ht="12.75">
      <c r="A845" s="81"/>
      <c r="B845" s="145"/>
      <c r="C845" s="145"/>
      <c r="D845" s="145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</row>
    <row r="846" spans="1:22" ht="12.75">
      <c r="A846" s="81"/>
      <c r="B846" s="145"/>
      <c r="C846" s="145"/>
      <c r="D846" s="145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</row>
    <row r="847" spans="1:22" ht="12.75">
      <c r="A847" s="81"/>
      <c r="B847" s="145"/>
      <c r="C847" s="145"/>
      <c r="D847" s="145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</row>
    <row r="848" spans="1:22" ht="12.75">
      <c r="A848" s="81"/>
      <c r="B848" s="145"/>
      <c r="C848" s="145"/>
      <c r="D848" s="145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</row>
    <row r="849" spans="1:22" ht="12.75">
      <c r="A849" s="81"/>
      <c r="B849" s="145"/>
      <c r="C849" s="145"/>
      <c r="D849" s="145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</row>
    <row r="850" spans="1:22" ht="12.75">
      <c r="A850" s="81"/>
      <c r="B850" s="145"/>
      <c r="C850" s="145"/>
      <c r="D850" s="145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</row>
    <row r="851" spans="1:22" ht="12.75">
      <c r="A851" s="81"/>
      <c r="B851" s="145"/>
      <c r="C851" s="145"/>
      <c r="D851" s="145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</row>
    <row r="852" spans="1:22" ht="12.75">
      <c r="A852" s="81"/>
      <c r="B852" s="145"/>
      <c r="C852" s="145"/>
      <c r="D852" s="145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</row>
    <row r="853" spans="1:22" ht="12.75">
      <c r="A853" s="81"/>
      <c r="B853" s="145"/>
      <c r="C853" s="145"/>
      <c r="D853" s="145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</row>
    <row r="854" spans="1:22" ht="12.75">
      <c r="A854" s="81"/>
      <c r="B854" s="145"/>
      <c r="C854" s="145"/>
      <c r="D854" s="145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</row>
    <row r="855" spans="1:22" ht="12.75">
      <c r="A855" s="81"/>
      <c r="B855" s="145"/>
      <c r="C855" s="145"/>
      <c r="D855" s="145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</row>
    <row r="856" spans="1:22" ht="12.75">
      <c r="A856" s="81"/>
      <c r="B856" s="145"/>
      <c r="C856" s="145"/>
      <c r="D856" s="145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</row>
    <row r="857" spans="1:22" ht="12.75">
      <c r="A857" s="81"/>
      <c r="B857" s="145"/>
      <c r="C857" s="145"/>
      <c r="D857" s="145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</row>
    <row r="858" spans="1:22" ht="12.75">
      <c r="A858" s="81"/>
      <c r="B858" s="145"/>
      <c r="C858" s="145"/>
      <c r="D858" s="145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</row>
    <row r="859" spans="1:22" ht="12.75">
      <c r="A859" s="81"/>
      <c r="B859" s="145"/>
      <c r="C859" s="145"/>
      <c r="D859" s="145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</row>
    <row r="860" spans="1:22" ht="12.75">
      <c r="A860" s="81"/>
      <c r="B860" s="145"/>
      <c r="C860" s="145"/>
      <c r="D860" s="145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</row>
    <row r="861" spans="1:22" ht="12.75">
      <c r="A861" s="81"/>
      <c r="B861" s="145"/>
      <c r="C861" s="145"/>
      <c r="D861" s="145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</row>
    <row r="862" spans="1:22" ht="12.75">
      <c r="A862" s="81"/>
      <c r="B862" s="145"/>
      <c r="C862" s="145"/>
      <c r="D862" s="145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</row>
    <row r="863" spans="1:22" ht="12.75">
      <c r="A863" s="81"/>
      <c r="B863" s="145"/>
      <c r="C863" s="145"/>
      <c r="D863" s="145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</row>
    <row r="864" spans="1:22" ht="12.75">
      <c r="A864" s="81"/>
      <c r="B864" s="145"/>
      <c r="C864" s="145"/>
      <c r="D864" s="145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</row>
    <row r="865" spans="1:22" ht="12.75">
      <c r="A865" s="81"/>
      <c r="B865" s="145"/>
      <c r="C865" s="145"/>
      <c r="D865" s="145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</row>
    <row r="866" spans="1:22" ht="12.75">
      <c r="A866" s="81"/>
      <c r="B866" s="145"/>
      <c r="C866" s="145"/>
      <c r="D866" s="145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</row>
    <row r="867" spans="1:22" ht="12.75">
      <c r="A867" s="81"/>
      <c r="B867" s="145"/>
      <c r="C867" s="145"/>
      <c r="D867" s="145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</row>
    <row r="868" spans="1:22" ht="12.75">
      <c r="A868" s="81"/>
      <c r="B868" s="145"/>
      <c r="C868" s="145"/>
      <c r="D868" s="145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</row>
    <row r="869" spans="1:22" ht="12.75">
      <c r="A869" s="81"/>
      <c r="B869" s="145"/>
      <c r="C869" s="145"/>
      <c r="D869" s="145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</row>
    <row r="870" spans="1:22" ht="12.75">
      <c r="A870" s="81"/>
      <c r="B870" s="145"/>
      <c r="C870" s="145"/>
      <c r="D870" s="145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</row>
    <row r="871" spans="1:22" ht="12.75">
      <c r="A871" s="81"/>
      <c r="B871" s="145"/>
      <c r="C871" s="145"/>
      <c r="D871" s="145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</row>
    <row r="872" spans="1:22" ht="12.75">
      <c r="A872" s="81"/>
      <c r="B872" s="145"/>
      <c r="C872" s="145"/>
      <c r="D872" s="145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</row>
    <row r="873" spans="1:22" ht="12.75">
      <c r="A873" s="81"/>
      <c r="B873" s="145"/>
      <c r="C873" s="145"/>
      <c r="D873" s="145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</row>
    <row r="874" spans="1:22" ht="12.75">
      <c r="A874" s="81"/>
      <c r="B874" s="145"/>
      <c r="C874" s="145"/>
      <c r="D874" s="145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</row>
    <row r="875" spans="1:22" ht="12.75">
      <c r="A875" s="81"/>
      <c r="B875" s="145"/>
      <c r="C875" s="145"/>
      <c r="D875" s="145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</row>
    <row r="876" spans="1:22" ht="12.75">
      <c r="A876" s="81"/>
      <c r="B876" s="145"/>
      <c r="C876" s="145"/>
      <c r="D876" s="145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</row>
    <row r="877" spans="1:22" ht="12.75">
      <c r="A877" s="81"/>
      <c r="B877" s="145"/>
      <c r="C877" s="145"/>
      <c r="D877" s="145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</row>
    <row r="878" spans="1:22" ht="12.75">
      <c r="A878" s="81"/>
      <c r="B878" s="145"/>
      <c r="C878" s="145"/>
      <c r="D878" s="145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</row>
    <row r="879" spans="1:22" ht="12.75">
      <c r="A879" s="81"/>
      <c r="B879" s="145"/>
      <c r="C879" s="145"/>
      <c r="D879" s="145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</row>
    <row r="880" spans="1:22" ht="12.75">
      <c r="A880" s="81"/>
      <c r="B880" s="145"/>
      <c r="C880" s="145"/>
      <c r="D880" s="145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</row>
    <row r="881" spans="1:22" ht="12.75">
      <c r="A881" s="81"/>
      <c r="B881" s="145"/>
      <c r="C881" s="145"/>
      <c r="D881" s="145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</row>
    <row r="882" spans="1:22" ht="12.75">
      <c r="A882" s="81"/>
      <c r="B882" s="145"/>
      <c r="C882" s="145"/>
      <c r="D882" s="145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</row>
    <row r="883" spans="1:22" ht="12.75">
      <c r="A883" s="81"/>
      <c r="B883" s="145"/>
      <c r="C883" s="145"/>
      <c r="D883" s="145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</row>
    <row r="884" spans="1:22" ht="12.75">
      <c r="A884" s="81"/>
      <c r="B884" s="145"/>
      <c r="C884" s="145"/>
      <c r="D884" s="145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</row>
    <row r="885" spans="1:22" ht="12.75">
      <c r="A885" s="81"/>
      <c r="B885" s="145"/>
      <c r="C885" s="145"/>
      <c r="D885" s="145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</row>
    <row r="886" spans="1:22" ht="12.75">
      <c r="A886" s="81"/>
      <c r="B886" s="145"/>
      <c r="C886" s="145"/>
      <c r="D886" s="145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</row>
    <row r="887" spans="1:22" ht="12.75">
      <c r="A887" s="81"/>
      <c r="B887" s="145"/>
      <c r="C887" s="145"/>
      <c r="D887" s="145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</row>
    <row r="888" spans="1:22" ht="12.75">
      <c r="A888" s="81"/>
      <c r="B888" s="145"/>
      <c r="C888" s="145"/>
      <c r="D888" s="145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</row>
    <row r="889" spans="1:22" ht="12.75">
      <c r="A889" s="81"/>
      <c r="B889" s="145"/>
      <c r="C889" s="145"/>
      <c r="D889" s="145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</row>
    <row r="890" spans="1:22" ht="12.75">
      <c r="A890" s="81"/>
      <c r="B890" s="145"/>
      <c r="C890" s="145"/>
      <c r="D890" s="145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</row>
    <row r="891" spans="1:22" ht="12.75">
      <c r="A891" s="81"/>
      <c r="B891" s="145"/>
      <c r="C891" s="145"/>
      <c r="D891" s="145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</row>
    <row r="892" spans="1:22" ht="12.75">
      <c r="A892" s="81"/>
      <c r="B892" s="145"/>
      <c r="C892" s="145"/>
      <c r="D892" s="145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</row>
    <row r="893" spans="1:22" ht="12.75">
      <c r="A893" s="81"/>
      <c r="B893" s="145"/>
      <c r="C893" s="145"/>
      <c r="D893" s="145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</row>
    <row r="894" spans="1:22" ht="12.75">
      <c r="A894" s="81"/>
      <c r="B894" s="145"/>
      <c r="C894" s="145"/>
      <c r="D894" s="145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</row>
    <row r="895" spans="1:22" ht="12.75">
      <c r="A895" s="81"/>
      <c r="B895" s="145"/>
      <c r="C895" s="145"/>
      <c r="D895" s="145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</row>
    <row r="896" spans="1:22" ht="12.75">
      <c r="A896" s="81"/>
      <c r="B896" s="145"/>
      <c r="C896" s="145"/>
      <c r="D896" s="145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</row>
    <row r="897" spans="1:22" ht="12.75">
      <c r="A897" s="81"/>
      <c r="B897" s="145"/>
      <c r="C897" s="145"/>
      <c r="D897" s="145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</row>
    <row r="898" spans="1:22" ht="12.75">
      <c r="A898" s="81"/>
      <c r="B898" s="145"/>
      <c r="C898" s="145"/>
      <c r="D898" s="145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</row>
    <row r="899" spans="1:22" ht="12.75">
      <c r="A899" s="81"/>
      <c r="B899" s="145"/>
      <c r="C899" s="145"/>
      <c r="D899" s="145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</row>
    <row r="900" spans="1:22" ht="12.75">
      <c r="A900" s="81"/>
      <c r="B900" s="145"/>
      <c r="C900" s="145"/>
      <c r="D900" s="145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</row>
    <row r="901" spans="1:22" ht="12.75">
      <c r="A901" s="81"/>
      <c r="B901" s="145"/>
      <c r="C901" s="145"/>
      <c r="D901" s="145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</row>
    <row r="902" spans="1:22" ht="12.75">
      <c r="A902" s="81"/>
      <c r="B902" s="145"/>
      <c r="C902" s="145"/>
      <c r="D902" s="145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</row>
    <row r="903" spans="1:22" ht="12.75">
      <c r="A903" s="81"/>
      <c r="B903" s="145"/>
      <c r="C903" s="145"/>
      <c r="D903" s="145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</row>
    <row r="904" spans="1:22" ht="12.75">
      <c r="A904" s="81"/>
      <c r="B904" s="145"/>
      <c r="C904" s="145"/>
      <c r="D904" s="145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</row>
    <row r="905" spans="1:22" ht="12.75">
      <c r="A905" s="81"/>
      <c r="B905" s="145"/>
      <c r="C905" s="145"/>
      <c r="D905" s="145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</row>
    <row r="906" spans="1:22" ht="12.75">
      <c r="A906" s="81"/>
      <c r="B906" s="145"/>
      <c r="C906" s="145"/>
      <c r="D906" s="145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</row>
    <row r="907" spans="1:22" ht="12.75">
      <c r="A907" s="81"/>
      <c r="B907" s="145"/>
      <c r="C907" s="145"/>
      <c r="D907" s="145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</row>
    <row r="908" spans="1:22" ht="12.75">
      <c r="A908" s="81"/>
      <c r="B908" s="145"/>
      <c r="C908" s="145"/>
      <c r="D908" s="145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</row>
    <row r="909" spans="1:22" ht="12.75">
      <c r="A909" s="81"/>
      <c r="B909" s="145"/>
      <c r="C909" s="145"/>
      <c r="D909" s="145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</row>
    <row r="910" spans="1:22" ht="12.75">
      <c r="A910" s="81"/>
      <c r="B910" s="145"/>
      <c r="C910" s="145"/>
      <c r="D910" s="145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</row>
    <row r="911" spans="1:22" ht="12.75">
      <c r="A911" s="81"/>
      <c r="B911" s="145"/>
      <c r="C911" s="145"/>
      <c r="D911" s="145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</row>
    <row r="912" spans="1:22" ht="12.75">
      <c r="A912" s="81"/>
      <c r="B912" s="145"/>
      <c r="C912" s="145"/>
      <c r="D912" s="145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</row>
    <row r="913" spans="1:22" ht="12.75">
      <c r="A913" s="81"/>
      <c r="B913" s="145"/>
      <c r="C913" s="145"/>
      <c r="D913" s="145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</row>
    <row r="914" spans="1:22" ht="12.75">
      <c r="A914" s="81"/>
      <c r="B914" s="145"/>
      <c r="C914" s="145"/>
      <c r="D914" s="145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</row>
    <row r="915" spans="1:22" ht="12.75">
      <c r="A915" s="81"/>
      <c r="B915" s="145"/>
      <c r="C915" s="145"/>
      <c r="D915" s="145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</row>
    <row r="916" spans="1:22" ht="12.75">
      <c r="A916" s="81"/>
      <c r="B916" s="145"/>
      <c r="C916" s="145"/>
      <c r="D916" s="145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</row>
    <row r="917" spans="1:22" ht="12.75">
      <c r="A917" s="81"/>
      <c r="B917" s="145"/>
      <c r="C917" s="145"/>
      <c r="D917" s="145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</row>
    <row r="918" spans="1:22" ht="12.75">
      <c r="A918" s="81"/>
      <c r="B918" s="145"/>
      <c r="C918" s="145"/>
      <c r="D918" s="145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</row>
    <row r="919" spans="1:22" ht="12.75">
      <c r="A919" s="81"/>
      <c r="B919" s="145"/>
      <c r="C919" s="145"/>
      <c r="D919" s="145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</row>
    <row r="920" spans="1:22" ht="12.75">
      <c r="A920" s="81"/>
      <c r="B920" s="145"/>
      <c r="C920" s="145"/>
      <c r="D920" s="145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</row>
    <row r="921" spans="1:22" ht="12.75">
      <c r="A921" s="81"/>
      <c r="B921" s="145"/>
      <c r="C921" s="145"/>
      <c r="D921" s="145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</row>
    <row r="922" spans="1:22" ht="12.75">
      <c r="A922" s="81"/>
      <c r="B922" s="145"/>
      <c r="C922" s="145"/>
      <c r="D922" s="145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</row>
    <row r="923" spans="1:22" ht="12.75">
      <c r="A923" s="81"/>
      <c r="B923" s="145"/>
      <c r="C923" s="145"/>
      <c r="D923" s="145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</row>
    <row r="924" spans="1:22" ht="12.75">
      <c r="A924" s="81"/>
      <c r="B924" s="145"/>
      <c r="C924" s="145"/>
      <c r="D924" s="145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</row>
    <row r="925" spans="1:22" ht="12.75">
      <c r="A925" s="81"/>
      <c r="B925" s="145"/>
      <c r="C925" s="145"/>
      <c r="D925" s="145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</row>
    <row r="926" spans="1:22" ht="12.75">
      <c r="A926" s="81"/>
      <c r="B926" s="145"/>
      <c r="C926" s="145"/>
      <c r="D926" s="145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</row>
    <row r="927" spans="1:22" ht="12.75">
      <c r="A927" s="81"/>
      <c r="B927" s="145"/>
      <c r="C927" s="145"/>
      <c r="D927" s="145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</row>
    <row r="928" spans="1:22" ht="12.75">
      <c r="A928" s="81"/>
      <c r="B928" s="145"/>
      <c r="C928" s="145"/>
      <c r="D928" s="145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</row>
    <row r="929" spans="1:22" ht="12.75">
      <c r="A929" s="81"/>
      <c r="B929" s="145"/>
      <c r="C929" s="145"/>
      <c r="D929" s="145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</row>
    <row r="930" spans="1:22" ht="12.75">
      <c r="A930" s="81"/>
      <c r="B930" s="145"/>
      <c r="C930" s="145"/>
      <c r="D930" s="145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</row>
    <row r="931" spans="1:22" ht="12.75">
      <c r="A931" s="81"/>
      <c r="B931" s="145"/>
      <c r="C931" s="145"/>
      <c r="D931" s="145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</row>
    <row r="932" spans="1:22" ht="12.75">
      <c r="A932" s="81"/>
      <c r="B932" s="145"/>
      <c r="C932" s="145"/>
      <c r="D932" s="145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</row>
    <row r="933" spans="1:22" ht="12.75">
      <c r="A933" s="81"/>
      <c r="B933" s="145"/>
      <c r="C933" s="145"/>
      <c r="D933" s="145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</row>
    <row r="934" spans="1:22" ht="12.75">
      <c r="A934" s="81"/>
      <c r="B934" s="145"/>
      <c r="C934" s="145"/>
      <c r="D934" s="145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</row>
    <row r="935" spans="1:22" ht="12.75">
      <c r="A935" s="81"/>
      <c r="B935" s="145"/>
      <c r="C935" s="145"/>
      <c r="D935" s="145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</row>
    <row r="936" spans="1:22" ht="12.75">
      <c r="A936" s="81"/>
      <c r="B936" s="145"/>
      <c r="C936" s="145"/>
      <c r="D936" s="145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</row>
    <row r="937" spans="1:22" ht="12.75">
      <c r="A937" s="81"/>
      <c r="B937" s="145"/>
      <c r="C937" s="145"/>
      <c r="D937" s="145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</row>
    <row r="938" spans="1:22" ht="12.75">
      <c r="A938" s="81"/>
      <c r="B938" s="145"/>
      <c r="C938" s="145"/>
      <c r="D938" s="145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</row>
    <row r="939" spans="1:22" ht="12.75">
      <c r="A939" s="81"/>
      <c r="B939" s="145"/>
      <c r="C939" s="145"/>
      <c r="D939" s="145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</row>
    <row r="940" spans="1:22" ht="12.75">
      <c r="A940" s="81"/>
      <c r="B940" s="145"/>
      <c r="C940" s="145"/>
      <c r="D940" s="145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</row>
    <row r="941" spans="1:22" ht="12.75">
      <c r="A941" s="81"/>
      <c r="B941" s="145"/>
      <c r="C941" s="145"/>
      <c r="D941" s="145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</row>
    <row r="942" spans="1:22" ht="12.75">
      <c r="A942" s="81"/>
      <c r="B942" s="145"/>
      <c r="C942" s="145"/>
      <c r="D942" s="145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</row>
    <row r="943" spans="1:22" ht="12.75">
      <c r="A943" s="81"/>
      <c r="B943" s="145"/>
      <c r="C943" s="145"/>
      <c r="D943" s="145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</row>
    <row r="944" spans="1:22" ht="12.75">
      <c r="A944" s="81"/>
      <c r="B944" s="145"/>
      <c r="C944" s="145"/>
      <c r="D944" s="145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</row>
    <row r="945" spans="1:22" ht="12.75">
      <c r="A945" s="81"/>
      <c r="B945" s="145"/>
      <c r="C945" s="145"/>
      <c r="D945" s="145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</row>
    <row r="946" spans="1:22" ht="12.75">
      <c r="A946" s="81"/>
      <c r="B946" s="145"/>
      <c r="C946" s="145"/>
      <c r="D946" s="145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</row>
    <row r="947" spans="1:22" ht="12.75">
      <c r="A947" s="81"/>
      <c r="B947" s="145"/>
      <c r="C947" s="145"/>
      <c r="D947" s="145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</row>
    <row r="948" spans="1:22" ht="12.75">
      <c r="A948" s="81"/>
      <c r="B948" s="145"/>
      <c r="C948" s="145"/>
      <c r="D948" s="145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</row>
    <row r="949" spans="1:22" ht="12.75">
      <c r="A949" s="81"/>
      <c r="B949" s="145"/>
      <c r="C949" s="145"/>
      <c r="D949" s="145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</row>
    <row r="950" spans="1:22" ht="12.75">
      <c r="A950" s="81"/>
      <c r="B950" s="145"/>
      <c r="C950" s="145"/>
      <c r="D950" s="145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</row>
    <row r="951" spans="1:22" ht="12.75">
      <c r="A951" s="81"/>
      <c r="B951" s="145"/>
      <c r="C951" s="145"/>
      <c r="D951" s="145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</row>
    <row r="952" spans="1:22" ht="12.75">
      <c r="A952" s="81"/>
      <c r="B952" s="145"/>
      <c r="C952" s="145"/>
      <c r="D952" s="145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</row>
    <row r="953" spans="1:22" ht="12.75">
      <c r="A953" s="81"/>
      <c r="B953" s="145"/>
      <c r="C953" s="145"/>
      <c r="D953" s="145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</row>
    <row r="954" spans="1:22" ht="12.75">
      <c r="A954" s="81"/>
      <c r="B954" s="145"/>
      <c r="C954" s="145"/>
      <c r="D954" s="145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</row>
    <row r="955" spans="1:22" ht="12.75">
      <c r="A955" s="81"/>
      <c r="B955" s="145"/>
      <c r="C955" s="145"/>
      <c r="D955" s="145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</row>
    <row r="956" spans="1:22" ht="12.75">
      <c r="A956" s="81"/>
      <c r="B956" s="145"/>
      <c r="C956" s="145"/>
      <c r="D956" s="145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</row>
    <row r="957" spans="1:22" ht="12.75">
      <c r="A957" s="81"/>
      <c r="B957" s="145"/>
      <c r="C957" s="145"/>
      <c r="D957" s="145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</row>
    <row r="958" spans="1:22" ht="12.75">
      <c r="A958" s="81"/>
      <c r="B958" s="145"/>
      <c r="C958" s="145"/>
      <c r="D958" s="145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</row>
    <row r="959" spans="1:22" ht="12.75">
      <c r="A959" s="81"/>
      <c r="B959" s="145"/>
      <c r="C959" s="145"/>
      <c r="D959" s="145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</row>
    <row r="960" spans="1:22" ht="12.75">
      <c r="A960" s="81"/>
      <c r="B960" s="145"/>
      <c r="C960" s="145"/>
      <c r="D960" s="145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</row>
    <row r="961" spans="1:22" ht="12.75">
      <c r="A961" s="81"/>
      <c r="B961" s="145"/>
      <c r="C961" s="145"/>
      <c r="D961" s="145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</row>
    <row r="962" spans="1:22" ht="12.75">
      <c r="A962" s="81"/>
      <c r="B962" s="145"/>
      <c r="C962" s="145"/>
      <c r="D962" s="145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</row>
    <row r="963" spans="1:22" ht="12.75">
      <c r="A963" s="81"/>
      <c r="B963" s="145"/>
      <c r="C963" s="145"/>
      <c r="D963" s="145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</row>
    <row r="964" spans="1:22" ht="12.75">
      <c r="A964" s="81"/>
      <c r="B964" s="145"/>
      <c r="C964" s="145"/>
      <c r="D964" s="145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</row>
    <row r="965" spans="1:22" ht="12.75">
      <c r="A965" s="81"/>
      <c r="B965" s="145"/>
      <c r="C965" s="145"/>
      <c r="D965" s="145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</row>
    <row r="966" spans="1:22" ht="12.75">
      <c r="A966" s="81"/>
      <c r="B966" s="145"/>
      <c r="C966" s="145"/>
      <c r="D966" s="145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</row>
    <row r="967" spans="1:22" ht="12.75">
      <c r="A967" s="81"/>
      <c r="B967" s="145"/>
      <c r="C967" s="145"/>
      <c r="D967" s="145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</row>
    <row r="968" spans="1:22" ht="12.75">
      <c r="A968" s="81"/>
      <c r="B968" s="145"/>
      <c r="C968" s="145"/>
      <c r="D968" s="145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</row>
    <row r="969" spans="1:22" ht="12.75">
      <c r="A969" s="81"/>
      <c r="B969" s="145"/>
      <c r="C969" s="145"/>
      <c r="D969" s="145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</row>
    <row r="970" spans="1:22" ht="12.75">
      <c r="A970" s="81"/>
      <c r="B970" s="145"/>
      <c r="C970" s="145"/>
      <c r="D970" s="145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</row>
    <row r="971" spans="1:22" ht="12.75">
      <c r="A971" s="81"/>
      <c r="B971" s="145"/>
      <c r="C971" s="145"/>
      <c r="D971" s="145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</row>
    <row r="972" spans="1:22" ht="12.75">
      <c r="A972" s="81"/>
      <c r="B972" s="145"/>
      <c r="C972" s="145"/>
      <c r="D972" s="145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</row>
    <row r="973" spans="1:22" ht="12.75">
      <c r="A973" s="81"/>
      <c r="B973" s="145"/>
      <c r="C973" s="145"/>
      <c r="D973" s="145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</row>
    <row r="974" spans="1:22" ht="12.75">
      <c r="A974" s="81"/>
      <c r="B974" s="145"/>
      <c r="C974" s="145"/>
      <c r="D974" s="145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</row>
    <row r="975" spans="1:22" ht="12.75">
      <c r="A975" s="81"/>
      <c r="B975" s="145"/>
      <c r="C975" s="145"/>
      <c r="D975" s="145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</row>
    <row r="976" spans="1:22" ht="12.75">
      <c r="A976" s="81"/>
      <c r="B976" s="145"/>
      <c r="C976" s="145"/>
      <c r="D976" s="145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</row>
    <row r="977" spans="1:22" ht="12.75">
      <c r="A977" s="81"/>
      <c r="B977" s="145"/>
      <c r="C977" s="145"/>
      <c r="D977" s="145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</row>
    <row r="978" spans="1:22" ht="12.75">
      <c r="A978" s="81"/>
      <c r="B978" s="145"/>
      <c r="C978" s="145"/>
      <c r="D978" s="145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</row>
    <row r="979" spans="1:22" ht="12.75">
      <c r="A979" s="81"/>
      <c r="B979" s="145"/>
      <c r="C979" s="145"/>
      <c r="D979" s="145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</row>
    <row r="980" spans="1:22" ht="12.75">
      <c r="A980" s="81"/>
      <c r="B980" s="145"/>
      <c r="C980" s="145"/>
      <c r="D980" s="145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</row>
    <row r="981" spans="1:22" ht="12.75">
      <c r="A981" s="81"/>
      <c r="B981" s="145"/>
      <c r="C981" s="145"/>
      <c r="D981" s="145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</row>
    <row r="982" spans="1:22" ht="12.75">
      <c r="A982" s="81"/>
      <c r="B982" s="145"/>
      <c r="C982" s="145"/>
      <c r="D982" s="145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</row>
    <row r="983" spans="1:22" ht="12.75">
      <c r="A983" s="81"/>
      <c r="B983" s="145"/>
      <c r="C983" s="145"/>
      <c r="D983" s="145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</row>
    <row r="984" spans="1:22" ht="12.75">
      <c r="A984" s="81"/>
      <c r="B984" s="145"/>
      <c r="C984" s="145"/>
      <c r="D984" s="145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</row>
    <row r="985" spans="1:22" ht="12.75">
      <c r="A985" s="81"/>
      <c r="B985" s="145"/>
      <c r="C985" s="145"/>
      <c r="D985" s="145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</row>
    <row r="986" spans="1:22" ht="12.75">
      <c r="A986" s="81"/>
      <c r="B986" s="145"/>
      <c r="C986" s="145"/>
      <c r="D986" s="145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</row>
    <row r="987" spans="1:22" ht="12.75">
      <c r="A987" s="81"/>
      <c r="B987" s="145"/>
      <c r="C987" s="145"/>
      <c r="D987" s="145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</row>
    <row r="988" spans="1:22" ht="12.75">
      <c r="A988" s="81"/>
      <c r="B988" s="145"/>
      <c r="C988" s="145"/>
      <c r="D988" s="145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</row>
    <row r="989" spans="1:22" ht="12.75">
      <c r="A989" s="81"/>
      <c r="B989" s="145"/>
      <c r="C989" s="145"/>
      <c r="D989" s="145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</row>
    <row r="990" spans="1:22" ht="12.75">
      <c r="A990" s="81"/>
      <c r="B990" s="145"/>
      <c r="C990" s="145"/>
      <c r="D990" s="145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</row>
    <row r="991" spans="1:22" ht="12.75">
      <c r="A991" s="81"/>
      <c r="B991" s="145"/>
      <c r="C991" s="145"/>
      <c r="D991" s="145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</row>
    <row r="992" spans="1:22" ht="12.75">
      <c r="A992" s="81"/>
      <c r="B992" s="145"/>
      <c r="C992" s="145"/>
      <c r="D992" s="145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</row>
    <row r="993" spans="1:22" ht="12.75">
      <c r="A993" s="81"/>
      <c r="B993" s="145"/>
      <c r="C993" s="145"/>
      <c r="D993" s="145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</row>
    <row r="994" spans="1:22" ht="12.75">
      <c r="A994" s="81"/>
      <c r="B994" s="145"/>
      <c r="C994" s="145"/>
      <c r="D994" s="145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</row>
    <row r="995" spans="1:22" ht="12.75">
      <c r="A995" s="81"/>
      <c r="B995" s="145"/>
      <c r="C995" s="145"/>
      <c r="D995" s="145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</row>
    <row r="996" spans="1:22" ht="12.75">
      <c r="A996" s="81"/>
      <c r="B996" s="145"/>
      <c r="C996" s="145"/>
      <c r="D996" s="145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</row>
    <row r="997" spans="1:22" ht="12.75">
      <c r="A997" s="81"/>
      <c r="B997" s="145"/>
      <c r="C997" s="145"/>
      <c r="D997" s="145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</row>
    <row r="998" spans="1:22" ht="12.75">
      <c r="A998" s="81"/>
      <c r="B998" s="145"/>
      <c r="C998" s="145"/>
      <c r="D998" s="145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</row>
    <row r="999" spans="1:22" ht="12.75">
      <c r="A999" s="81"/>
      <c r="B999" s="145"/>
      <c r="C999" s="145"/>
      <c r="D999" s="145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</row>
    <row r="1000" spans="1:22" ht="12.75">
      <c r="A1000" s="81"/>
      <c r="B1000" s="145"/>
      <c r="C1000" s="145"/>
      <c r="D1000" s="145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</row>
    <row r="1001" spans="1:22" ht="12.75">
      <c r="A1001" s="81"/>
      <c r="B1001" s="145"/>
      <c r="C1001" s="145"/>
      <c r="D1001" s="145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</row>
    <row r="1002" spans="1:22" ht="12.75">
      <c r="A1002" s="81"/>
      <c r="B1002" s="145"/>
      <c r="C1002" s="145"/>
      <c r="D1002" s="145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</row>
    <row r="1003" spans="1:22" ht="12.75">
      <c r="A1003" s="81"/>
      <c r="B1003" s="145"/>
      <c r="C1003" s="145"/>
      <c r="D1003" s="145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</row>
    <row r="1004" spans="1:22" ht="12.75">
      <c r="A1004" s="81"/>
      <c r="B1004" s="145"/>
      <c r="C1004" s="145"/>
      <c r="D1004" s="145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</row>
    <row r="1005" spans="1:22" ht="12.75">
      <c r="A1005" s="81"/>
      <c r="B1005" s="145"/>
      <c r="C1005" s="145"/>
      <c r="D1005" s="145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</row>
    <row r="1006" spans="1:22" ht="12.75">
      <c r="A1006" s="81"/>
      <c r="B1006" s="145"/>
      <c r="C1006" s="145"/>
      <c r="D1006" s="145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</row>
    <row r="1007" spans="1:22" ht="12.75">
      <c r="A1007" s="81"/>
      <c r="B1007" s="145"/>
      <c r="C1007" s="145"/>
      <c r="D1007" s="145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</row>
    <row r="1008" spans="1:22" ht="12.75">
      <c r="A1008" s="81"/>
      <c r="B1008" s="145"/>
      <c r="C1008" s="145"/>
      <c r="D1008" s="145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</row>
    <row r="1009" spans="1:22" ht="12.75">
      <c r="A1009" s="81"/>
      <c r="B1009" s="145"/>
      <c r="C1009" s="145"/>
      <c r="D1009" s="145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</row>
    <row r="1010" spans="1:22" ht="12.75">
      <c r="A1010" s="81"/>
      <c r="B1010" s="145"/>
      <c r="C1010" s="145"/>
      <c r="D1010" s="145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</row>
    <row r="1011" spans="1:22" ht="12.75">
      <c r="A1011" s="81"/>
      <c r="B1011" s="145"/>
      <c r="C1011" s="145"/>
      <c r="D1011" s="145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</row>
    <row r="1012" spans="1:22" ht="12.75">
      <c r="A1012" s="81"/>
      <c r="B1012" s="145"/>
      <c r="C1012" s="145"/>
      <c r="D1012" s="145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</row>
    <row r="1013" spans="1:22" ht="12.75">
      <c r="A1013" s="81"/>
      <c r="B1013" s="145"/>
      <c r="C1013" s="145"/>
      <c r="D1013" s="145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</row>
    <row r="1014" spans="1:22" ht="12.75">
      <c r="A1014" s="81"/>
      <c r="B1014" s="145"/>
      <c r="C1014" s="145"/>
      <c r="D1014" s="145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</row>
    <row r="1015" spans="1:22" ht="12.75">
      <c r="A1015" s="81"/>
      <c r="B1015" s="145"/>
      <c r="C1015" s="145"/>
      <c r="D1015" s="145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</row>
    <row r="1016" spans="1:22" ht="12.75">
      <c r="A1016" s="81"/>
      <c r="B1016" s="145"/>
      <c r="C1016" s="145"/>
      <c r="D1016" s="145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</row>
    <row r="1017" spans="1:22" ht="12.75">
      <c r="A1017" s="81"/>
      <c r="B1017" s="145"/>
      <c r="C1017" s="145"/>
      <c r="D1017" s="145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</row>
    <row r="1018" spans="1:22" ht="12.75">
      <c r="A1018" s="81"/>
      <c r="B1018" s="145"/>
      <c r="C1018" s="145"/>
      <c r="D1018" s="145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</row>
    <row r="1019" spans="1:22" ht="12.75">
      <c r="A1019" s="81"/>
      <c r="B1019" s="145"/>
      <c r="C1019" s="145"/>
      <c r="D1019" s="145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</row>
    <row r="1020" spans="1:22" ht="12.75">
      <c r="A1020" s="81"/>
      <c r="B1020" s="145"/>
      <c r="C1020" s="145"/>
      <c r="D1020" s="145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</row>
    <row r="1021" spans="1:22" ht="12.75">
      <c r="A1021" s="81"/>
      <c r="B1021" s="145"/>
      <c r="C1021" s="145"/>
      <c r="D1021" s="145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</row>
    <row r="1022" spans="1:22" ht="12.75">
      <c r="A1022" s="81"/>
      <c r="B1022" s="145"/>
      <c r="C1022" s="145"/>
      <c r="D1022" s="145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</row>
    <row r="1023" spans="1:22" ht="12.75">
      <c r="A1023" s="81"/>
      <c r="B1023" s="145"/>
      <c r="C1023" s="145"/>
      <c r="D1023" s="145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</row>
    <row r="1024" spans="1:22" ht="12.75">
      <c r="A1024" s="81"/>
      <c r="B1024" s="145"/>
      <c r="C1024" s="145"/>
      <c r="D1024" s="145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</row>
    <row r="1025" spans="1:22" ht="12.75">
      <c r="A1025" s="81"/>
      <c r="B1025" s="145"/>
      <c r="C1025" s="145"/>
      <c r="D1025" s="145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</row>
    <row r="1026" spans="1:22" ht="12.75">
      <c r="A1026" s="81"/>
      <c r="B1026" s="145"/>
      <c r="C1026" s="145"/>
      <c r="D1026" s="145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</row>
    <row r="1027" spans="1:22" ht="12.75">
      <c r="A1027" s="81"/>
      <c r="B1027" s="145"/>
      <c r="C1027" s="145"/>
      <c r="D1027" s="145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</row>
    <row r="1028" spans="1:22" ht="12.75">
      <c r="A1028" s="81"/>
      <c r="B1028" s="145"/>
      <c r="C1028" s="145"/>
      <c r="D1028" s="145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</row>
    <row r="1029" spans="1:22" ht="12.75">
      <c r="A1029" s="81"/>
      <c r="B1029" s="145"/>
      <c r="C1029" s="145"/>
      <c r="D1029" s="145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</row>
    <row r="1030" spans="1:22" ht="12.75">
      <c r="A1030" s="81"/>
      <c r="B1030" s="145"/>
      <c r="C1030" s="145"/>
      <c r="D1030" s="145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</row>
    <row r="1031" spans="1:22" ht="12.75">
      <c r="A1031" s="81"/>
      <c r="B1031" s="145"/>
      <c r="C1031" s="145"/>
      <c r="D1031" s="145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</row>
    <row r="1032" spans="1:22" ht="12.75">
      <c r="A1032" s="81"/>
      <c r="B1032" s="145"/>
      <c r="C1032" s="145"/>
      <c r="D1032" s="145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  <c r="T1032" s="81"/>
      <c r="U1032" s="81"/>
      <c r="V1032" s="81"/>
    </row>
    <row r="1033" spans="1:22" ht="12.75">
      <c r="A1033" s="81"/>
      <c r="B1033" s="145"/>
      <c r="C1033" s="145"/>
      <c r="D1033" s="145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  <c r="T1033" s="81"/>
      <c r="U1033" s="81"/>
      <c r="V1033" s="81"/>
    </row>
    <row r="1034" spans="1:22" ht="12.75">
      <c r="A1034" s="81"/>
      <c r="B1034" s="145"/>
      <c r="C1034" s="145"/>
      <c r="D1034" s="145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  <c r="T1034" s="81"/>
      <c r="U1034" s="81"/>
      <c r="V1034" s="81"/>
    </row>
    <row r="1035" spans="1:22" ht="12.75">
      <c r="A1035" s="81"/>
      <c r="B1035" s="145"/>
      <c r="C1035" s="145"/>
      <c r="D1035" s="145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  <c r="T1035" s="81"/>
      <c r="U1035" s="81"/>
      <c r="V1035" s="81"/>
    </row>
    <row r="1036" spans="1:22" ht="12.75">
      <c r="A1036" s="81"/>
      <c r="B1036" s="145"/>
      <c r="C1036" s="145"/>
      <c r="D1036" s="145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  <c r="T1036" s="81"/>
      <c r="U1036" s="81"/>
      <c r="V1036" s="81"/>
    </row>
    <row r="1037" spans="1:22" ht="12.75">
      <c r="A1037" s="81"/>
      <c r="B1037" s="145"/>
      <c r="C1037" s="145"/>
      <c r="D1037" s="145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  <c r="T1037" s="81"/>
      <c r="U1037" s="81"/>
      <c r="V1037" s="81"/>
    </row>
    <row r="1038" spans="1:22" ht="12.75">
      <c r="A1038" s="81"/>
      <c r="B1038" s="145"/>
      <c r="C1038" s="145"/>
      <c r="D1038" s="145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  <c r="T1038" s="81"/>
      <c r="U1038" s="81"/>
      <c r="V1038" s="81"/>
    </row>
    <row r="1039" spans="1:22" ht="12.75">
      <c r="A1039" s="81"/>
      <c r="B1039" s="145"/>
      <c r="C1039" s="145"/>
      <c r="D1039" s="145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  <c r="T1039" s="81"/>
      <c r="U1039" s="81"/>
      <c r="V1039" s="81"/>
    </row>
    <row r="1040" spans="1:22" ht="12.75">
      <c r="A1040" s="81"/>
      <c r="B1040" s="145"/>
      <c r="C1040" s="145"/>
      <c r="D1040" s="145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  <c r="T1040" s="81"/>
      <c r="U1040" s="81"/>
      <c r="V1040" s="81"/>
    </row>
    <row r="1041" spans="1:22" ht="12.75">
      <c r="A1041" s="81"/>
      <c r="B1041" s="145"/>
      <c r="C1041" s="145"/>
      <c r="D1041" s="145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  <c r="T1041" s="81"/>
      <c r="U1041" s="81"/>
      <c r="V1041" s="81"/>
    </row>
    <row r="1042" spans="1:22" ht="12.75">
      <c r="A1042" s="81"/>
      <c r="B1042" s="145"/>
      <c r="C1042" s="145"/>
      <c r="D1042" s="145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  <c r="T1042" s="81"/>
      <c r="U1042" s="81"/>
      <c r="V1042" s="81"/>
    </row>
    <row r="1043" spans="1:22" ht="12.75">
      <c r="A1043" s="81"/>
      <c r="B1043" s="145"/>
      <c r="C1043" s="145"/>
      <c r="D1043" s="145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  <c r="T1043" s="81"/>
      <c r="U1043" s="81"/>
      <c r="V1043" s="81"/>
    </row>
    <row r="1044" spans="1:22" ht="12.75">
      <c r="A1044" s="81"/>
      <c r="B1044" s="145"/>
      <c r="C1044" s="145"/>
      <c r="D1044" s="145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  <c r="T1044" s="81"/>
      <c r="U1044" s="81"/>
      <c r="V1044" s="81"/>
    </row>
    <row r="1045" spans="1:22" ht="12.75">
      <c r="A1045" s="81"/>
      <c r="B1045" s="145"/>
      <c r="C1045" s="145"/>
      <c r="D1045" s="145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  <c r="T1045" s="81"/>
      <c r="U1045" s="81"/>
      <c r="V1045" s="81"/>
    </row>
  </sheetData>
  <sheetProtection/>
  <mergeCells count="102">
    <mergeCell ref="E46:F46"/>
    <mergeCell ref="C66:D67"/>
    <mergeCell ref="E58:F58"/>
    <mergeCell ref="E55:F55"/>
    <mergeCell ref="E57:F57"/>
    <mergeCell ref="E56:F56"/>
    <mergeCell ref="E34:F34"/>
    <mergeCell ref="E49:F49"/>
    <mergeCell ref="E50:F50"/>
    <mergeCell ref="E44:F44"/>
    <mergeCell ref="E45:F45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12:F12"/>
    <mergeCell ref="E13:F13"/>
    <mergeCell ref="B78:B84"/>
    <mergeCell ref="E25:F25"/>
    <mergeCell ref="E22:F22"/>
    <mergeCell ref="E23:F23"/>
    <mergeCell ref="E15:F15"/>
    <mergeCell ref="E18:F18"/>
    <mergeCell ref="B28:B29"/>
    <mergeCell ref="B66:B67"/>
    <mergeCell ref="C28:C29"/>
    <mergeCell ref="D28:D29"/>
    <mergeCell ref="E28:E29"/>
    <mergeCell ref="C78:C84"/>
    <mergeCell ref="D78:D84"/>
    <mergeCell ref="E78:F84"/>
    <mergeCell ref="E37:F37"/>
    <mergeCell ref="E53:F53"/>
    <mergeCell ref="E52:F52"/>
    <mergeCell ref="E75:F75"/>
    <mergeCell ref="E77:F77"/>
    <mergeCell ref="A78:A87"/>
    <mergeCell ref="A3:A77"/>
    <mergeCell ref="E16:F16"/>
    <mergeCell ref="E17:F17"/>
    <mergeCell ref="E19:F19"/>
    <mergeCell ref="E20:F20"/>
    <mergeCell ref="E21:F21"/>
    <mergeCell ref="E27:F27"/>
    <mergeCell ref="E26:F26"/>
    <mergeCell ref="E32:F32"/>
    <mergeCell ref="E88:F88"/>
    <mergeCell ref="E85:F85"/>
    <mergeCell ref="E87:F87"/>
    <mergeCell ref="E86:F86"/>
    <mergeCell ref="E69:F69"/>
    <mergeCell ref="E42:F42"/>
    <mergeCell ref="E51:F51"/>
    <mergeCell ref="E76:F76"/>
    <mergeCell ref="E70:F70"/>
    <mergeCell ref="E48:F48"/>
    <mergeCell ref="F1:J1"/>
    <mergeCell ref="E30:F30"/>
    <mergeCell ref="E35:F35"/>
    <mergeCell ref="E65:F65"/>
    <mergeCell ref="E64:F64"/>
    <mergeCell ref="E24:F24"/>
    <mergeCell ref="E33:F33"/>
    <mergeCell ref="E62:F62"/>
    <mergeCell ref="E54:F54"/>
    <mergeCell ref="E14:F14"/>
    <mergeCell ref="L78:L84"/>
    <mergeCell ref="K69:K70"/>
    <mergeCell ref="E61:F61"/>
    <mergeCell ref="E59:F59"/>
    <mergeCell ref="E60:F60"/>
    <mergeCell ref="G78:G84"/>
    <mergeCell ref="G69:G70"/>
    <mergeCell ref="E72:F72"/>
    <mergeCell ref="E71:F71"/>
    <mergeCell ref="H78:H84"/>
    <mergeCell ref="G36:G37"/>
    <mergeCell ref="G66:G67"/>
    <mergeCell ref="E41:F41"/>
    <mergeCell ref="E38:F38"/>
    <mergeCell ref="E39:F39"/>
    <mergeCell ref="E47:F47"/>
    <mergeCell ref="E63:F63"/>
    <mergeCell ref="E36:F36"/>
    <mergeCell ref="E43:F43"/>
    <mergeCell ref="E40:F40"/>
    <mergeCell ref="E74:F74"/>
    <mergeCell ref="E73:F73"/>
    <mergeCell ref="I78:I84"/>
    <mergeCell ref="J66:J67"/>
    <mergeCell ref="J69:J70"/>
    <mergeCell ref="J78:J84"/>
    <mergeCell ref="I66:I67"/>
    <mergeCell ref="I69:I70"/>
    <mergeCell ref="H66:H67"/>
    <mergeCell ref="H69:H70"/>
  </mergeCells>
  <printOptions/>
  <pageMargins left="0.12" right="0.12" top="0.25" bottom="0" header="0.21" footer="0.19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="75" zoomScaleNormal="75" zoomScalePageLayoutView="0" workbookViewId="0" topLeftCell="A1">
      <selection activeCell="A79" sqref="A79:H7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55.625" style="0" customWidth="1"/>
    <col min="5" max="5" width="16.375" style="0" customWidth="1"/>
    <col min="6" max="7" width="16.125" style="0" customWidth="1"/>
    <col min="8" max="8" width="15.875" style="0" customWidth="1"/>
    <col min="9" max="9" width="17.625" style="0" customWidth="1"/>
  </cols>
  <sheetData>
    <row r="1" ht="12.75"/>
    <row r="2" spans="1:4" ht="15.75">
      <c r="A2" s="392" t="s">
        <v>254</v>
      </c>
      <c r="B2" s="392"/>
      <c r="C2" s="392"/>
      <c r="D2" s="392"/>
    </row>
    <row r="3" spans="1:8" ht="16.5" thickBot="1">
      <c r="A3" s="22"/>
      <c r="B3" s="22"/>
      <c r="C3" s="22"/>
      <c r="D3" s="22"/>
      <c r="E3" s="270" t="s">
        <v>264</v>
      </c>
      <c r="F3" s="270"/>
      <c r="G3" s="270"/>
      <c r="H3" s="270"/>
    </row>
    <row r="4" spans="1:8" ht="39" customHeight="1" thickBot="1">
      <c r="A4" s="14" t="s">
        <v>27</v>
      </c>
      <c r="B4" s="11" t="s">
        <v>1</v>
      </c>
      <c r="C4" s="104" t="s">
        <v>0</v>
      </c>
      <c r="D4" s="235" t="s">
        <v>2</v>
      </c>
      <c r="E4" s="234" t="s">
        <v>229</v>
      </c>
      <c r="F4" s="47" t="s">
        <v>247</v>
      </c>
      <c r="G4" s="47" t="s">
        <v>250</v>
      </c>
      <c r="H4" s="47" t="s">
        <v>251</v>
      </c>
    </row>
    <row r="5" spans="1:9" ht="12.75">
      <c r="A5" s="12">
        <v>1</v>
      </c>
      <c r="B5" s="7">
        <v>8115</v>
      </c>
      <c r="C5" s="237"/>
      <c r="D5" s="254" t="s">
        <v>82</v>
      </c>
      <c r="E5" s="248">
        <v>-230</v>
      </c>
      <c r="F5" s="176">
        <v>-230</v>
      </c>
      <c r="G5" s="176">
        <v>-230</v>
      </c>
      <c r="H5" s="176">
        <v>-230</v>
      </c>
      <c r="I5" s="9"/>
    </row>
    <row r="6" spans="1:9" ht="12.75">
      <c r="A6" s="13">
        <v>2</v>
      </c>
      <c r="B6" s="4">
        <v>8115</v>
      </c>
      <c r="C6" s="193"/>
      <c r="D6" s="255" t="s">
        <v>70</v>
      </c>
      <c r="E6" s="86">
        <f>50000+2855</f>
        <v>52855</v>
      </c>
      <c r="F6" s="160">
        <f>90000-5813</f>
        <v>84187</v>
      </c>
      <c r="G6" s="160">
        <f>90000-5813+5582</f>
        <v>89769</v>
      </c>
      <c r="H6" s="160">
        <f>90000-5813+5582+1354</f>
        <v>91123</v>
      </c>
      <c r="I6" s="9"/>
    </row>
    <row r="7" spans="1:9" ht="12.75">
      <c r="A7" s="13">
        <v>3</v>
      </c>
      <c r="B7" s="4">
        <v>8115</v>
      </c>
      <c r="C7" s="193"/>
      <c r="D7" s="223" t="s">
        <v>102</v>
      </c>
      <c r="E7" s="88">
        <v>1500</v>
      </c>
      <c r="F7" s="160">
        <v>1200</v>
      </c>
      <c r="G7" s="162">
        <v>1200</v>
      </c>
      <c r="H7" s="162">
        <v>1200</v>
      </c>
      <c r="I7" s="9"/>
    </row>
    <row r="8" spans="1:9" ht="12.75">
      <c r="A8" s="13">
        <v>4</v>
      </c>
      <c r="B8" s="4">
        <v>8115</v>
      </c>
      <c r="C8" s="102"/>
      <c r="D8" s="223" t="s">
        <v>99</v>
      </c>
      <c r="E8" s="88">
        <v>0</v>
      </c>
      <c r="F8" s="162">
        <v>0</v>
      </c>
      <c r="G8" s="162">
        <v>0</v>
      </c>
      <c r="H8" s="162">
        <v>0</v>
      </c>
      <c r="I8" s="9"/>
    </row>
    <row r="9" spans="1:9" s="45" customFormat="1" ht="12.75" customHeight="1">
      <c r="A9" s="43">
        <v>5</v>
      </c>
      <c r="B9" s="44">
        <v>8115</v>
      </c>
      <c r="C9" s="246"/>
      <c r="D9" s="256" t="s">
        <v>100</v>
      </c>
      <c r="E9" s="95">
        <f>-13000+7000+6000</f>
        <v>0</v>
      </c>
      <c r="F9" s="165">
        <f>-13000+7000+6000</f>
        <v>0</v>
      </c>
      <c r="G9" s="165">
        <f>-13000+7000+6000</f>
        <v>0</v>
      </c>
      <c r="H9" s="165">
        <f>-13000+7000+6000</f>
        <v>0</v>
      </c>
      <c r="I9" s="138"/>
    </row>
    <row r="10" spans="1:9" ht="12.75">
      <c r="A10" s="13">
        <v>6</v>
      </c>
      <c r="B10" s="4">
        <v>8115</v>
      </c>
      <c r="C10" s="102"/>
      <c r="D10" s="125" t="s">
        <v>259</v>
      </c>
      <c r="E10" s="86">
        <f>-1350+1350-82</f>
        <v>-82</v>
      </c>
      <c r="F10" s="160">
        <f>-150-1350+1350</f>
        <v>-150</v>
      </c>
      <c r="G10" s="160">
        <f>-150-1350+1350+505</f>
        <v>355</v>
      </c>
      <c r="H10" s="162">
        <f>-150-1350+1350+505</f>
        <v>355</v>
      </c>
      <c r="I10" s="9"/>
    </row>
    <row r="11" spans="1:9" ht="12.75">
      <c r="A11" s="13">
        <v>7</v>
      </c>
      <c r="B11" s="4">
        <v>8115</v>
      </c>
      <c r="C11" s="102"/>
      <c r="D11" s="125" t="s">
        <v>119</v>
      </c>
      <c r="E11" s="52">
        <v>0</v>
      </c>
      <c r="F11" s="162">
        <v>0</v>
      </c>
      <c r="G11" s="162">
        <v>0</v>
      </c>
      <c r="H11" s="162">
        <v>0</v>
      </c>
      <c r="I11" s="9"/>
    </row>
    <row r="12" spans="1:9" ht="12.75">
      <c r="A12" s="13">
        <v>8</v>
      </c>
      <c r="B12" s="4">
        <v>8115</v>
      </c>
      <c r="C12" s="102"/>
      <c r="D12" s="257" t="s">
        <v>241</v>
      </c>
      <c r="E12" s="249">
        <f>-2309-26000+1260+658</f>
        <v>-26391</v>
      </c>
      <c r="F12" s="183">
        <f>-14291-26000+1260</f>
        <v>-39031</v>
      </c>
      <c r="G12" s="263">
        <f>-14291-26000+1260</f>
        <v>-39031</v>
      </c>
      <c r="H12" s="263">
        <f>-14291-26000+1260</f>
        <v>-39031</v>
      </c>
      <c r="I12" s="9"/>
    </row>
    <row r="13" spans="1:9" ht="12.75">
      <c r="A13" s="13">
        <v>9</v>
      </c>
      <c r="B13" s="4">
        <v>8115</v>
      </c>
      <c r="C13" s="102"/>
      <c r="D13" s="118" t="s">
        <v>260</v>
      </c>
      <c r="E13" s="88">
        <v>0</v>
      </c>
      <c r="F13" s="160">
        <f>-5523-3000+7000</f>
        <v>-1523</v>
      </c>
      <c r="G13" s="160">
        <f>-5523-3000+7000+325</f>
        <v>-1198</v>
      </c>
      <c r="H13" s="162">
        <f>-5523-3000+7000+325</f>
        <v>-1198</v>
      </c>
      <c r="I13" s="9"/>
    </row>
    <row r="14" spans="1:9" ht="12.75">
      <c r="A14" s="13">
        <v>10</v>
      </c>
      <c r="B14" s="4">
        <v>8115</v>
      </c>
      <c r="C14" s="102"/>
      <c r="D14" s="224" t="s">
        <v>197</v>
      </c>
      <c r="E14" s="86">
        <f>-50-71</f>
        <v>-121</v>
      </c>
      <c r="F14" s="160">
        <f>-241</f>
        <v>-241</v>
      </c>
      <c r="G14" s="162">
        <f>-241</f>
        <v>-241</v>
      </c>
      <c r="H14" s="160">
        <f>-241-119</f>
        <v>-360</v>
      </c>
      <c r="I14" s="9"/>
    </row>
    <row r="15" spans="1:9" ht="12.75">
      <c r="A15" s="13">
        <v>11</v>
      </c>
      <c r="B15" s="4">
        <v>8115</v>
      </c>
      <c r="C15" s="102"/>
      <c r="D15" s="223" t="s">
        <v>225</v>
      </c>
      <c r="E15" s="86">
        <f>-630-2</f>
        <v>-632</v>
      </c>
      <c r="F15" s="160">
        <f>-702</f>
        <v>-702</v>
      </c>
      <c r="G15" s="160">
        <f>-702+79</f>
        <v>-623</v>
      </c>
      <c r="H15" s="160">
        <f>-702+79+180-507</f>
        <v>-950</v>
      </c>
      <c r="I15" s="9"/>
    </row>
    <row r="16" spans="1:9" ht="12.75">
      <c r="A16" s="13">
        <v>12</v>
      </c>
      <c r="B16" s="4">
        <v>8124</v>
      </c>
      <c r="C16" s="102"/>
      <c r="D16" s="223" t="s">
        <v>109</v>
      </c>
      <c r="E16" s="88">
        <v>0</v>
      </c>
      <c r="F16" s="162">
        <v>0</v>
      </c>
      <c r="G16" s="162">
        <v>0</v>
      </c>
      <c r="H16" s="162">
        <v>0</v>
      </c>
      <c r="I16" s="9"/>
    </row>
    <row r="17" spans="1:9" ht="12.75">
      <c r="A17" s="13">
        <v>13</v>
      </c>
      <c r="B17" s="4">
        <v>8113</v>
      </c>
      <c r="C17" s="102"/>
      <c r="D17" s="223" t="s">
        <v>120</v>
      </c>
      <c r="E17" s="88">
        <v>0</v>
      </c>
      <c r="F17" s="162">
        <v>0</v>
      </c>
      <c r="G17" s="162">
        <v>0</v>
      </c>
      <c r="H17" s="162">
        <v>0</v>
      </c>
      <c r="I17" s="9"/>
    </row>
    <row r="18" spans="1:9" ht="12.75">
      <c r="A18" s="13">
        <v>14</v>
      </c>
      <c r="B18" s="4">
        <v>8114</v>
      </c>
      <c r="C18" s="102"/>
      <c r="D18" s="223" t="s">
        <v>121</v>
      </c>
      <c r="E18" s="88">
        <v>0</v>
      </c>
      <c r="F18" s="162">
        <v>0</v>
      </c>
      <c r="G18" s="162">
        <v>0</v>
      </c>
      <c r="H18" s="162">
        <v>0</v>
      </c>
      <c r="I18" s="9"/>
    </row>
    <row r="19" spans="1:9" ht="12.75">
      <c r="A19" s="13">
        <v>15</v>
      </c>
      <c r="B19" s="89">
        <v>8124</v>
      </c>
      <c r="C19" s="103"/>
      <c r="D19" s="224" t="s">
        <v>141</v>
      </c>
      <c r="E19" s="88">
        <v>-1044</v>
      </c>
      <c r="F19" s="162">
        <v>-1044</v>
      </c>
      <c r="G19" s="162">
        <v>-1044</v>
      </c>
      <c r="H19" s="162">
        <v>-1044</v>
      </c>
      <c r="I19" s="9"/>
    </row>
    <row r="20" spans="1:9" ht="12.75">
      <c r="A20" s="13">
        <v>16</v>
      </c>
      <c r="B20" s="89">
        <v>8124</v>
      </c>
      <c r="C20" s="103"/>
      <c r="D20" s="224" t="s">
        <v>104</v>
      </c>
      <c r="E20" s="88">
        <v>0</v>
      </c>
      <c r="F20" s="162">
        <v>0</v>
      </c>
      <c r="G20" s="162">
        <v>0</v>
      </c>
      <c r="H20" s="162">
        <v>0</v>
      </c>
      <c r="I20" s="9"/>
    </row>
    <row r="21" spans="1:9" ht="12.75">
      <c r="A21" s="13">
        <v>17</v>
      </c>
      <c r="B21" s="89">
        <v>8124</v>
      </c>
      <c r="C21" s="103"/>
      <c r="D21" s="258" t="s">
        <v>196</v>
      </c>
      <c r="E21" s="88">
        <v>-4000</v>
      </c>
      <c r="F21" s="162">
        <v>-4000</v>
      </c>
      <c r="G21" s="162">
        <v>-4000</v>
      </c>
      <c r="H21" s="162">
        <v>-4000</v>
      </c>
      <c r="I21" s="9"/>
    </row>
    <row r="22" spans="1:9" ht="12.75">
      <c r="A22" s="13">
        <v>18</v>
      </c>
      <c r="B22" s="99">
        <v>8124</v>
      </c>
      <c r="C22" s="116"/>
      <c r="D22" s="258" t="s">
        <v>188</v>
      </c>
      <c r="E22" s="93">
        <v>0</v>
      </c>
      <c r="F22" s="174">
        <v>0</v>
      </c>
      <c r="G22" s="174">
        <v>0</v>
      </c>
      <c r="H22" s="174">
        <v>0</v>
      </c>
      <c r="I22" s="9"/>
    </row>
    <row r="23" spans="1:9" ht="12.75">
      <c r="A23" s="65">
        <v>19</v>
      </c>
      <c r="B23" s="6">
        <v>8115</v>
      </c>
      <c r="C23" s="247"/>
      <c r="D23" s="258" t="s">
        <v>157</v>
      </c>
      <c r="E23" s="250">
        <f>-112-500+75</f>
        <v>-537</v>
      </c>
      <c r="F23" s="177">
        <f>-1200</f>
        <v>-1200</v>
      </c>
      <c r="G23" s="177">
        <f>-1200+222</f>
        <v>-978</v>
      </c>
      <c r="H23" s="174">
        <f>-1200+222</f>
        <v>-978</v>
      </c>
      <c r="I23" s="9"/>
    </row>
    <row r="24" spans="1:9" ht="12.75">
      <c r="A24" s="65">
        <v>20</v>
      </c>
      <c r="B24" s="6">
        <v>8113</v>
      </c>
      <c r="C24" s="247"/>
      <c r="D24" s="259" t="s">
        <v>178</v>
      </c>
      <c r="E24" s="251">
        <v>0</v>
      </c>
      <c r="F24" s="174">
        <v>0</v>
      </c>
      <c r="G24" s="174">
        <v>0</v>
      </c>
      <c r="H24" s="174">
        <v>0</v>
      </c>
      <c r="I24" s="9"/>
    </row>
    <row r="25" spans="1:9" ht="13.5" thickBot="1">
      <c r="A25" s="27">
        <v>21</v>
      </c>
      <c r="B25" s="8">
        <v>8123</v>
      </c>
      <c r="C25" s="117"/>
      <c r="D25" s="260" t="s">
        <v>179</v>
      </c>
      <c r="E25" s="252">
        <v>0</v>
      </c>
      <c r="F25" s="175">
        <v>0</v>
      </c>
      <c r="G25" s="175">
        <v>0</v>
      </c>
      <c r="H25" s="175">
        <v>0</v>
      </c>
      <c r="I25" s="9"/>
    </row>
    <row r="26" spans="1:9" ht="13.5" thickBot="1">
      <c r="A26" s="14">
        <v>22</v>
      </c>
      <c r="B26" s="11"/>
      <c r="C26" s="67"/>
      <c r="D26" s="119" t="s">
        <v>69</v>
      </c>
      <c r="E26" s="253">
        <f>SUM(E5:E25)</f>
        <v>21318</v>
      </c>
      <c r="F26" s="28">
        <f>SUM(F5:F25)</f>
        <v>37266</v>
      </c>
      <c r="G26" s="28">
        <f>SUM(G5:G25)</f>
        <v>43979</v>
      </c>
      <c r="H26" s="28">
        <f>SUM(H5:H25)</f>
        <v>44887</v>
      </c>
      <c r="I26" s="9"/>
    </row>
    <row r="27" ht="12.75">
      <c r="I27" s="9"/>
    </row>
    <row r="28" ht="13.5" thickBot="1">
      <c r="I28" s="9"/>
    </row>
    <row r="29" spans="4:9" ht="12.75">
      <c r="D29" s="120" t="s">
        <v>56</v>
      </c>
      <c r="E29" s="123">
        <f>'příjmy 2022'!H89</f>
        <v>118140</v>
      </c>
      <c r="F29" s="16">
        <f>'příjmy 2022'!I89</f>
        <v>124114</v>
      </c>
      <c r="G29" s="16">
        <f>'příjmy 2022'!J89</f>
        <v>124357</v>
      </c>
      <c r="H29" s="16">
        <f>'příjmy 2022'!K89</f>
        <v>126293</v>
      </c>
      <c r="I29" s="9"/>
    </row>
    <row r="30" spans="4:9" ht="12.75">
      <c r="D30" s="121" t="s">
        <v>57</v>
      </c>
      <c r="E30" s="124">
        <f>'výdaje 2022'!G88</f>
        <v>214958</v>
      </c>
      <c r="F30" s="17">
        <f>'výdaje 2022'!H88</f>
        <v>239380</v>
      </c>
      <c r="G30" s="17">
        <f>'výdaje 2022'!I88</f>
        <v>246759</v>
      </c>
      <c r="H30" s="17">
        <f>'výdaje 2022'!J88</f>
        <v>249603</v>
      </c>
      <c r="I30" s="9"/>
    </row>
    <row r="31" spans="4:9" ht="12.75">
      <c r="D31" s="121" t="s">
        <v>74</v>
      </c>
      <c r="E31" s="125">
        <f>E29-E30</f>
        <v>-96818</v>
      </c>
      <c r="F31" s="15">
        <f>F29-F30</f>
        <v>-115266</v>
      </c>
      <c r="G31" s="15">
        <f>G29-G30</f>
        <v>-122402</v>
      </c>
      <c r="H31" s="15">
        <f>H29-H30</f>
        <v>-123310</v>
      </c>
      <c r="I31" s="9"/>
    </row>
    <row r="32" spans="4:9" ht="13.5" thickBot="1">
      <c r="D32" s="122" t="s">
        <v>58</v>
      </c>
      <c r="E32" s="126">
        <f>E26</f>
        <v>21318</v>
      </c>
      <c r="F32" s="18">
        <f>F26</f>
        <v>37266</v>
      </c>
      <c r="G32" s="18">
        <f>G26</f>
        <v>43979</v>
      </c>
      <c r="H32" s="18">
        <f>H26</f>
        <v>44887</v>
      </c>
      <c r="I32" s="9"/>
    </row>
    <row r="33" ht="12.75">
      <c r="I33" s="9"/>
    </row>
    <row r="34" ht="12.75">
      <c r="I34" s="9"/>
    </row>
    <row r="35" spans="4:9" ht="12.75">
      <c r="D35" s="83" t="s">
        <v>132</v>
      </c>
      <c r="E35">
        <f>E31+E32</f>
        <v>-75500</v>
      </c>
      <c r="F35">
        <f>F31+F32</f>
        <v>-78000</v>
      </c>
      <c r="G35">
        <f>G31+G32</f>
        <v>-78423</v>
      </c>
      <c r="H35">
        <f>H31+H32</f>
        <v>-78423</v>
      </c>
      <c r="I35" s="9"/>
    </row>
    <row r="36" ht="12.75">
      <c r="I36" s="9"/>
    </row>
    <row r="37" ht="12.75">
      <c r="I37" s="9"/>
    </row>
    <row r="38" spans="1:11" s="59" customFormat="1" ht="14.25">
      <c r="A38" s="1"/>
      <c r="B38" s="64"/>
      <c r="D38" s="82" t="s">
        <v>202</v>
      </c>
      <c r="E38" s="161">
        <v>25500</v>
      </c>
      <c r="F38" s="184">
        <v>35000</v>
      </c>
      <c r="G38" s="184">
        <f>35000+1000</f>
        <v>36000</v>
      </c>
      <c r="H38" s="184">
        <f>35000+1000</f>
        <v>36000</v>
      </c>
      <c r="I38" s="84"/>
      <c r="K38" s="84"/>
    </row>
    <row r="39" spans="1:9" s="59" customFormat="1" ht="14.25">
      <c r="A39" s="1"/>
      <c r="B39" s="1"/>
      <c r="D39" s="92" t="s">
        <v>227</v>
      </c>
      <c r="E39" s="185">
        <v>50000</v>
      </c>
      <c r="F39" s="185">
        <v>43000</v>
      </c>
      <c r="G39" s="185">
        <f>43000-577</f>
        <v>42423</v>
      </c>
      <c r="H39" s="185">
        <f>43000-577</f>
        <v>42423</v>
      </c>
      <c r="I39" s="84"/>
    </row>
    <row r="40" spans="1:9" s="59" customFormat="1" ht="14.25">
      <c r="A40" s="62"/>
      <c r="B40" s="62"/>
      <c r="C40" s="62"/>
      <c r="D40" s="82" t="s">
        <v>128</v>
      </c>
      <c r="E40" s="80">
        <f>SUM(E35:E39)</f>
        <v>0</v>
      </c>
      <c r="F40" s="80">
        <f>SUM(F35:F39)</f>
        <v>0</v>
      </c>
      <c r="G40" s="80">
        <f>SUM(G35:G39)</f>
        <v>0</v>
      </c>
      <c r="H40" s="80">
        <f>SUM(H35:H39)</f>
        <v>0</v>
      </c>
      <c r="I40" s="84"/>
    </row>
    <row r="41" spans="1:8" s="59" customFormat="1" ht="12.75" customHeight="1">
      <c r="A41" s="61"/>
      <c r="B41" s="75"/>
      <c r="C41" s="76"/>
      <c r="D41" s="78"/>
      <c r="E41" s="63"/>
      <c r="F41" s="63"/>
      <c r="G41" s="63"/>
      <c r="H41" s="63"/>
    </row>
    <row r="42" spans="1:8" s="59" customFormat="1" ht="14.25">
      <c r="A42" s="61" t="s">
        <v>228</v>
      </c>
      <c r="B42" s="77"/>
      <c r="C42" s="76"/>
      <c r="D42" s="76"/>
      <c r="E42" s="63"/>
      <c r="F42" s="63"/>
      <c r="G42" s="63"/>
      <c r="H42" s="63"/>
    </row>
    <row r="43" spans="1:8" s="59" customFormat="1" ht="15" thickBot="1">
      <c r="A43" s="61"/>
      <c r="B43" s="77"/>
      <c r="C43" s="76"/>
      <c r="D43" s="76"/>
      <c r="E43" s="63"/>
      <c r="F43" s="63"/>
      <c r="G43" s="63"/>
      <c r="H43" s="63"/>
    </row>
    <row r="44" spans="1:8" s="59" customFormat="1" ht="15" thickBot="1">
      <c r="A44" s="61"/>
      <c r="B44" s="77"/>
      <c r="C44" s="395" t="s">
        <v>140</v>
      </c>
      <c r="D44" s="396"/>
      <c r="E44" s="154" t="s">
        <v>139</v>
      </c>
      <c r="F44" s="63"/>
      <c r="G44" s="63"/>
      <c r="H44" s="63"/>
    </row>
    <row r="45" spans="1:8" s="59" customFormat="1" ht="15" customHeight="1">
      <c r="A45" s="61"/>
      <c r="B45" s="77"/>
      <c r="C45" s="151">
        <v>63</v>
      </c>
      <c r="D45" s="155" t="s">
        <v>243</v>
      </c>
      <c r="E45" s="144">
        <v>3500</v>
      </c>
      <c r="F45" s="140"/>
      <c r="G45" s="63"/>
      <c r="H45" s="63"/>
    </row>
    <row r="46" spans="1:8" s="59" customFormat="1" ht="15" customHeight="1">
      <c r="A46" s="61"/>
      <c r="B46" s="77"/>
      <c r="C46" s="152">
        <v>67</v>
      </c>
      <c r="D46" s="153" t="s">
        <v>244</v>
      </c>
      <c r="E46" s="143">
        <v>10000</v>
      </c>
      <c r="F46" s="140"/>
      <c r="G46" s="63"/>
      <c r="H46" s="63"/>
    </row>
    <row r="47" spans="1:8" s="59" customFormat="1" ht="15" customHeight="1">
      <c r="A47" s="61"/>
      <c r="B47" s="77"/>
      <c r="C47" s="152">
        <v>68</v>
      </c>
      <c r="D47" s="153" t="s">
        <v>245</v>
      </c>
      <c r="E47" s="264">
        <f>10000+1000</f>
        <v>11000</v>
      </c>
      <c r="F47" s="140"/>
      <c r="G47" s="63"/>
      <c r="H47" s="63"/>
    </row>
    <row r="48" spans="1:8" s="59" customFormat="1" ht="15" customHeight="1" thickBot="1">
      <c r="A48" s="61"/>
      <c r="B48" s="77"/>
      <c r="C48" s="152">
        <v>76</v>
      </c>
      <c r="D48" s="189" t="s">
        <v>246</v>
      </c>
      <c r="E48" s="143">
        <v>11500</v>
      </c>
      <c r="F48" s="140"/>
      <c r="G48" s="63"/>
      <c r="H48" s="63"/>
    </row>
    <row r="49" spans="1:8" s="59" customFormat="1" ht="15" customHeight="1" thickBot="1">
      <c r="A49" s="61"/>
      <c r="B49" s="77"/>
      <c r="C49" s="393"/>
      <c r="D49" s="394"/>
      <c r="E49" s="265">
        <f>SUM(E45:E48)</f>
        <v>36000</v>
      </c>
      <c r="F49" s="140"/>
      <c r="G49" s="63"/>
      <c r="H49" s="63"/>
    </row>
    <row r="50" spans="1:8" s="59" customFormat="1" ht="15" customHeight="1">
      <c r="A50" s="61"/>
      <c r="B50" s="77"/>
      <c r="C50" s="141"/>
      <c r="D50" s="141"/>
      <c r="E50" s="142"/>
      <c r="F50" s="140"/>
      <c r="G50" s="63"/>
      <c r="H50" s="63"/>
    </row>
    <row r="51" spans="1:8" s="59" customFormat="1" ht="15" customHeight="1">
      <c r="A51" s="61"/>
      <c r="B51" s="77"/>
      <c r="C51" s="141"/>
      <c r="D51" s="141"/>
      <c r="E51" s="142"/>
      <c r="F51" s="140"/>
      <c r="G51" s="63"/>
      <c r="H51" s="63"/>
    </row>
    <row r="52" spans="1:9" s="59" customFormat="1" ht="15" customHeight="1">
      <c r="A52" s="1"/>
      <c r="B52" s="1"/>
      <c r="I52" s="91"/>
    </row>
    <row r="53" spans="1:9" s="59" customFormat="1" ht="15" customHeight="1">
      <c r="A53" s="61" t="s">
        <v>226</v>
      </c>
      <c r="B53" s="77"/>
      <c r="C53" s="76"/>
      <c r="D53" s="76"/>
      <c r="E53" s="63"/>
      <c r="F53" s="63"/>
      <c r="G53" s="63"/>
      <c r="H53" s="63"/>
      <c r="I53" s="91"/>
    </row>
    <row r="54" spans="1:9" s="59" customFormat="1" ht="15" customHeight="1">
      <c r="A54" s="61"/>
      <c r="B54" s="77"/>
      <c r="C54" s="76"/>
      <c r="D54" s="76"/>
      <c r="E54" s="63"/>
      <c r="F54" s="139"/>
      <c r="G54" s="139"/>
      <c r="H54" s="139"/>
      <c r="I54" s="91"/>
    </row>
    <row r="55" spans="1:9" s="59" customFormat="1" ht="12" customHeight="1">
      <c r="A55" s="1"/>
      <c r="B55" s="1"/>
      <c r="I55" s="91"/>
    </row>
    <row r="56" spans="1:9" s="59" customFormat="1" ht="12" customHeight="1" thickBot="1">
      <c r="A56" s="1"/>
      <c r="B56" s="1"/>
      <c r="I56" s="91"/>
    </row>
    <row r="57" spans="1:9" s="59" customFormat="1" ht="15" customHeight="1" thickBot="1">
      <c r="A57" s="1"/>
      <c r="B57" s="1"/>
      <c r="C57" s="388" t="s">
        <v>140</v>
      </c>
      <c r="D57" s="389"/>
      <c r="E57" s="186" t="s">
        <v>139</v>
      </c>
      <c r="I57" s="91"/>
    </row>
    <row r="58" spans="1:9" s="59" customFormat="1" ht="15" customHeight="1">
      <c r="A58" s="1"/>
      <c r="B58" s="1"/>
      <c r="C58" s="190">
        <v>46</v>
      </c>
      <c r="D58" s="187" t="s">
        <v>242</v>
      </c>
      <c r="E58" s="191">
        <v>27000</v>
      </c>
      <c r="I58" s="91"/>
    </row>
    <row r="59" spans="1:9" s="59" customFormat="1" ht="15" customHeight="1" thickBot="1">
      <c r="A59" s="1"/>
      <c r="B59" s="1"/>
      <c r="C59" s="188">
        <v>76</v>
      </c>
      <c r="D59" s="189" t="s">
        <v>246</v>
      </c>
      <c r="E59" s="266">
        <f>16000-577</f>
        <v>15423</v>
      </c>
      <c r="I59" s="91"/>
    </row>
    <row r="60" spans="1:9" s="59" customFormat="1" ht="15" customHeight="1" thickBot="1">
      <c r="A60" s="1"/>
      <c r="B60" s="1"/>
      <c r="C60" s="390"/>
      <c r="D60" s="391"/>
      <c r="E60" s="267">
        <f>SUM(E58:E59)</f>
        <v>42423</v>
      </c>
      <c r="I60" s="91"/>
    </row>
    <row r="61" spans="1:9" s="59" customFormat="1" ht="12" customHeight="1">
      <c r="A61" s="1"/>
      <c r="B61" s="1"/>
      <c r="I61" s="91"/>
    </row>
    <row r="62" spans="1:9" s="59" customFormat="1" ht="12" customHeight="1">
      <c r="A62" s="1"/>
      <c r="B62" s="1"/>
      <c r="I62" s="91"/>
    </row>
    <row r="63" spans="1:9" s="59" customFormat="1" ht="12" customHeight="1">
      <c r="A63" s="1"/>
      <c r="B63" s="1"/>
      <c r="I63" s="91"/>
    </row>
    <row r="64" spans="1:9" s="59" customFormat="1" ht="12" customHeight="1">
      <c r="A64" s="1"/>
      <c r="B64" s="1"/>
      <c r="I64" s="91"/>
    </row>
    <row r="65" spans="1:9" s="59" customFormat="1" ht="12" customHeight="1">
      <c r="A65" s="1"/>
      <c r="B65" s="1"/>
      <c r="I65" s="91"/>
    </row>
    <row r="66" spans="1:9" s="59" customFormat="1" ht="12" customHeight="1">
      <c r="A66" s="1"/>
      <c r="B66" s="1"/>
      <c r="I66" s="91"/>
    </row>
    <row r="67" spans="1:9" s="59" customFormat="1" ht="12" customHeight="1">
      <c r="A67" s="1"/>
      <c r="B67" s="1"/>
      <c r="I67" s="91"/>
    </row>
    <row r="68" spans="1:9" s="59" customFormat="1" ht="12" customHeight="1">
      <c r="A68" s="1"/>
      <c r="B68" s="1"/>
      <c r="I68" s="91"/>
    </row>
    <row r="69" spans="1:9" s="59" customFormat="1" ht="12" customHeight="1">
      <c r="A69" s="1"/>
      <c r="B69" s="1"/>
      <c r="I69" s="91"/>
    </row>
    <row r="70" spans="1:9" s="59" customFormat="1" ht="12" customHeight="1">
      <c r="A70" s="1"/>
      <c r="B70" s="1"/>
      <c r="I70" s="91"/>
    </row>
    <row r="71" spans="1:9" s="59" customFormat="1" ht="12" customHeight="1">
      <c r="A71" s="1"/>
      <c r="B71" s="1"/>
      <c r="I71" s="91"/>
    </row>
    <row r="72" spans="1:9" s="59" customFormat="1" ht="12" customHeight="1">
      <c r="A72" s="1"/>
      <c r="B72" s="1"/>
      <c r="I72" s="91"/>
    </row>
    <row r="73" spans="1:9" s="59" customFormat="1" ht="12" customHeight="1">
      <c r="A73" s="1"/>
      <c r="B73" s="1"/>
      <c r="I73" s="91"/>
    </row>
    <row r="74" spans="1:9" s="59" customFormat="1" ht="12" customHeight="1">
      <c r="A74" s="1"/>
      <c r="B74" s="1"/>
      <c r="I74" s="91"/>
    </row>
    <row r="75" spans="1:9" s="59" customFormat="1" ht="12" customHeight="1">
      <c r="A75" s="1"/>
      <c r="B75" s="1"/>
      <c r="I75" s="91"/>
    </row>
    <row r="76" spans="1:9" s="59" customFormat="1" ht="12" customHeight="1">
      <c r="A76" s="1"/>
      <c r="B76" s="1"/>
      <c r="F76" s="59" t="s">
        <v>154</v>
      </c>
      <c r="I76" s="91"/>
    </row>
    <row r="77" spans="1:6" s="59" customFormat="1" ht="12.75">
      <c r="A77" s="1"/>
      <c r="B77" s="1"/>
      <c r="F77" s="59" t="s">
        <v>155</v>
      </c>
    </row>
    <row r="78" spans="1:8" s="59" customFormat="1" ht="12.75">
      <c r="A78" s="48"/>
      <c r="B78" s="60"/>
      <c r="C78" s="60"/>
      <c r="D78" s="48" t="s">
        <v>265</v>
      </c>
      <c r="E78" s="60"/>
      <c r="F78" s="60"/>
      <c r="G78" s="60"/>
      <c r="H78" s="60"/>
    </row>
    <row r="79" spans="1:8" ht="12.75">
      <c r="A79" s="387"/>
      <c r="B79" s="387"/>
      <c r="C79" s="387"/>
      <c r="D79" s="387"/>
      <c r="E79" s="387"/>
      <c r="F79" s="387"/>
      <c r="G79" s="387"/>
      <c r="H79" s="387"/>
    </row>
    <row r="80" spans="1:8" ht="12.75">
      <c r="A80" s="387" t="s">
        <v>114</v>
      </c>
      <c r="B80" s="387"/>
      <c r="C80" s="387"/>
      <c r="D80" s="387"/>
      <c r="E80" s="387"/>
      <c r="F80" s="387"/>
      <c r="G80" s="387"/>
      <c r="H80" s="387"/>
    </row>
  </sheetData>
  <sheetProtection/>
  <mergeCells count="8">
    <mergeCell ref="A80:H80"/>
    <mergeCell ref="A79:H79"/>
    <mergeCell ref="C57:D57"/>
    <mergeCell ref="C60:D60"/>
    <mergeCell ref="A2:D2"/>
    <mergeCell ref="E3:H3"/>
    <mergeCell ref="C49:D49"/>
    <mergeCell ref="C44:D44"/>
  </mergeCells>
  <printOptions/>
  <pageMargins left="0.25" right="0" top="0.51" bottom="0.43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Martin Sluka</cp:lastModifiedBy>
  <cp:lastPrinted>2022-04-12T08:24:28Z</cp:lastPrinted>
  <dcterms:created xsi:type="dcterms:W3CDTF">2003-01-03T12:32:00Z</dcterms:created>
  <dcterms:modified xsi:type="dcterms:W3CDTF">2022-04-12T08:24:40Z</dcterms:modified>
  <cp:category/>
  <cp:version/>
  <cp:contentType/>
  <cp:contentStatus/>
</cp:coreProperties>
</file>