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8" sheetId="1" r:id="rId1"/>
    <sheet name="výdaje 2018" sheetId="2" r:id="rId2"/>
    <sheet name="financování 20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K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dle Smlouvy o poskytnutí účelové dotace z Lesnického fondu Libereckého kraje č. OLP/303/2018</t>
        </r>
      </text>
    </comment>
    <comment ref="K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příjem poplatků za odnětí pozemků plnění funkcí lesa a vyšší odvody za odnětí půdy ze zemědělského půdního fondu</t>
        </r>
      </text>
    </comment>
    <comment ref="J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příjem poplatků za odnětí pozemků plnění funkcí lesa a vyšší odvody za odnětí půdy ze zemědělského půdního fondu</t>
        </r>
      </text>
    </comment>
    <comment ref="J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dle Smlouvy o poskytnutí účelové dotace z Lesnického fondu Libereckého kraje č. OLP/303/2018</t>
        </r>
      </text>
    </comment>
  </commentList>
</comments>
</file>

<file path=xl/comments2.xml><?xml version="1.0" encoding="utf-8"?>
<comments xmlns="http://schemas.openxmlformats.org/spreadsheetml/2006/main">
  <authors>
    <author>hfoved</author>
  </authors>
  <commentList>
    <comment ref="J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J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J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J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J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J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J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J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J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J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J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J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J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H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H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H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H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J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J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oprava vzduchotechniky na budově Školní jídelny</t>
        </r>
      </text>
    </comment>
    <comment ref="J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J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v oblasti prioritní osy 3 Rovný přístup ke kvalitnímu předškolnímu, primárnímu a sekundárnímu vzdělávání, Operační program Výzkum, vývoj a vzdělávání</t>
        </r>
      </text>
    </comment>
    <comment ref="I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v oblasti prioritní osy 3 Rovný přístup ke kvalitnímu předškolnímu, primárnímu a sekundárnímu vzdělávání, Operační program Výzkum, vývoj a vzdělávání</t>
        </r>
      </text>
    </comment>
    <comment ref="I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oprava vzduchotechniky na budově Školní jídelny</t>
        </r>
      </text>
    </comment>
    <comment ref="I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I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I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I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I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I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I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I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I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I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I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</commentList>
</comments>
</file>

<file path=xl/sharedStrings.xml><?xml version="1.0" encoding="utf-8"?>
<sst xmlns="http://schemas.openxmlformats.org/spreadsheetml/2006/main" count="299" uniqueCount="269">
  <si>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</si>
  <si>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</si>
  <si>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</si>
  <si>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</si>
  <si>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</si>
  <si>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</si>
  <si>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</si>
  <si>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</si>
  <si>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</si>
  <si>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</si>
  <si>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</si>
  <si>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</si>
  <si>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</si>
  <si>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</si>
  <si>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</si>
  <si>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</si>
  <si>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</si>
  <si>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</si>
  <si>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</si>
  <si>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</si>
  <si>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</si>
  <si>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</si>
  <si>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</si>
  <si>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</si>
  <si>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</si>
  <si>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</si>
  <si>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</si>
  <si>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</si>
  <si>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</si>
  <si>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</si>
  <si>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</si>
  <si>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</si>
  <si>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</si>
  <si>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</si>
  <si>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</si>
  <si>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</si>
  <si>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</si>
  <si>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</si>
  <si>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</si>
  <si>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</si>
  <si>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</si>
  <si>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</si>
  <si>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</si>
  <si>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</si>
  <si>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</si>
  <si>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</si>
  <si>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</si>
  <si>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</si>
  <si>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</si>
  <si>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</si>
  <si>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</si>
  <si>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</si>
  <si>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</si>
  <si>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</si>
  <si>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</si>
  <si>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</si>
  <si>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</si>
  <si>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</si>
  <si>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</si>
  <si>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</si>
  <si>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</si>
  <si>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</si>
  <si>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</si>
  <si>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</si>
  <si>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</si>
  <si>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</si>
  <si>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</si>
  <si>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</si>
  <si>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</si>
  <si>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</si>
  <si>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</si>
  <si>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</si>
  <si>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</si>
  <si>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</si>
  <si>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</si>
  <si>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</si>
  <si>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</si>
  <si>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</si>
  <si>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</si>
  <si>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</si>
  <si>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</si>
  <si>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</si>
  <si>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</si>
  <si>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</si>
  <si>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</si>
  <si>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</si>
  <si>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</si>
  <si>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</si>
  <si>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</si>
  <si>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</si>
  <si>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</si>
  <si>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</si>
  <si>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</si>
  <si>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</si>
  <si>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</si>
  <si>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</si>
  <si>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</si>
  <si>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</si>
  <si>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</si>
  <si>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</si>
  <si>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</si>
  <si>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</si>
  <si>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</si>
  <si>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</si>
  <si>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</si>
  <si>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</si>
  <si>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</si>
  <si>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</si>
  <si>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</si>
  <si>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</si>
  <si>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</si>
  <si>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</si>
  <si>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</si>
  <si>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</si>
  <si>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</si>
  <si>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</si>
  <si>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</si>
  <si>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</si>
  <si>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</si>
  <si>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</si>
  <si>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</si>
  <si>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</si>
  <si>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</si>
  <si>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</si>
  <si>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</si>
  <si>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</si>
  <si>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</si>
  <si>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</si>
  <si>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</si>
  <si>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</si>
  <si>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</si>
  <si>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</si>
  <si>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</si>
  <si>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</si>
  <si>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</si>
  <si>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</si>
  <si>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</si>
  <si>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</si>
  <si>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</si>
  <si>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</si>
  <si>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</si>
  <si>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</si>
  <si>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</si>
  <si>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</si>
  <si>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</si>
  <si>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dotace MMR - Luční ul.</t>
  </si>
  <si>
    <t>ostatní příjmy, věcná břemena</t>
  </si>
  <si>
    <t xml:space="preserve">fond voda 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</si>
  <si>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</si>
  <si>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0328 domovní správa + Nádražní 104</t>
  </si>
  <si>
    <t>RUD</t>
  </si>
  <si>
    <t>rozdíl saldo - financování</t>
  </si>
  <si>
    <t>UZ 90877</t>
  </si>
  <si>
    <t>dotace FS OPŽP - zateplení MŠ Luční</t>
  </si>
  <si>
    <t>dotace MŽP - ošetření stromu za muzeem</t>
  </si>
  <si>
    <t>6171, 6320</t>
  </si>
  <si>
    <t>0328 Bílokostelecká 50</t>
  </si>
  <si>
    <t>2310, 21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</si>
  <si>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</si>
  <si>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</si>
  <si>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</si>
  <si>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</si>
  <si>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</si>
  <si>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</si>
  <si>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</si>
  <si>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</si>
  <si>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</si>
  <si>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</si>
  <si>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</si>
  <si>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</si>
  <si>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</si>
  <si>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</si>
  <si>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</si>
  <si>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</si>
  <si>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</si>
  <si>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</si>
  <si>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</si>
  <si>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</si>
  <si>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</si>
  <si>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</si>
  <si>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</si>
  <si>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</si>
  <si>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</si>
  <si>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</si>
  <si>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dotace KÚLK - Pedagogická asistence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</si>
  <si>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</si>
  <si>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</si>
  <si>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</si>
  <si>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</si>
  <si>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</si>
  <si>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UZ 113014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</si>
  <si>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</si>
  <si>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</si>
  <si>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</si>
  <si>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</si>
  <si>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</si>
  <si>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</si>
  <si>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</si>
  <si>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6310-20, 6171</t>
  </si>
  <si>
    <t>0604 správa + pojištění majetku, odpovědnosti</t>
  </si>
  <si>
    <t>grant 0323,3001</t>
  </si>
  <si>
    <t xml:space="preserve">neinv. dotace a transfery(ER,MR,SMO) 0615, 2106, 0604 </t>
  </si>
  <si>
    <t>dary - Společenství pro dům č.p. 125, Chrastava</t>
  </si>
  <si>
    <t>schválený rozpočet 2017</t>
  </si>
  <si>
    <t>2221, 2292</t>
  </si>
  <si>
    <t>1351, 1382</t>
  </si>
  <si>
    <t>dotace KÚLK - hasiči, lesní hospodářství</t>
  </si>
  <si>
    <t>2321, 2341, 3341, 3721, 3722, 3745, 3728</t>
  </si>
  <si>
    <t>dary - Oblastní Charita, Hospic sv. Zdislavy, Linka bezpečí</t>
  </si>
  <si>
    <t>UZ 33063</t>
  </si>
  <si>
    <t>UZ 17995</t>
  </si>
  <si>
    <t>dotace MMR - revitalizace území - demolice Vítkov</t>
  </si>
  <si>
    <t>dotace MŠMT - zvyšování kvality ve vzdělávání</t>
  </si>
  <si>
    <t>dotace MPO - optimalizace veřejného osvětlení</t>
  </si>
  <si>
    <t>UZ 98008</t>
  </si>
  <si>
    <t>dotace na volbu prezidenta republiky</t>
  </si>
  <si>
    <t>UZ 98071</t>
  </si>
  <si>
    <t>dotace na volby do Parlamentu ČR</t>
  </si>
  <si>
    <t>volby do Parlamentu ČR - UZ 98071</t>
  </si>
  <si>
    <t>volba prezidenta ČR - UZ 98008</t>
  </si>
  <si>
    <t>odvod z VHP a jiných TZ, daň z hazardních her</t>
  </si>
  <si>
    <t>1355, 81, 83</t>
  </si>
  <si>
    <t>prodej družstev. podílů</t>
  </si>
  <si>
    <t>Fond mikroprojektů CZ-PL, CZ-D</t>
  </si>
  <si>
    <t>Granty MŽP, MZ - předfinancování</t>
  </si>
  <si>
    <t>Projekt "Modernizace budovy Základní školy Chrastava"</t>
  </si>
  <si>
    <t>Projekt "Rekonstrukce ZŠ Revoluční"</t>
  </si>
  <si>
    <t>vl. podíl dotace IPRÚ, IROP</t>
  </si>
  <si>
    <t>2) položky IP, které budou financovány schválenými úvěry až 60+40 mil. Kč.</t>
  </si>
  <si>
    <t>předfinancování dotace</t>
  </si>
  <si>
    <t>rekonstrukce sběrného dvora - PD (rok 2018 zpevněná plocha)</t>
  </si>
  <si>
    <t>rekonstrukce ulice Textilanská (koordinace SVS a Innogy)</t>
  </si>
  <si>
    <t>chodník Vítkovská - PD</t>
  </si>
  <si>
    <t>rekonstrukce MK (viz seznam komunikací)</t>
  </si>
  <si>
    <t>úvěry</t>
  </si>
  <si>
    <t>koupaliště - PD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</si>
  <si>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</si>
  <si>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</si>
  <si>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</si>
  <si>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</si>
  <si>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</si>
  <si>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fond oprav obecních bytů (PS 0+2200-2200)</t>
  </si>
  <si>
    <t>fond kotelen (PS 0+1350-1350)</t>
  </si>
  <si>
    <t>rezerva na soudní spor s dodavateli elektrické energie</t>
  </si>
  <si>
    <t>hasiči Chrastava</t>
  </si>
  <si>
    <t>hřiště u ZŠ Školní</t>
  </si>
  <si>
    <t>koupaliště</t>
  </si>
  <si>
    <t>nové skladovací prostory na sběrném dvoře</t>
  </si>
  <si>
    <t>hřiště Andělohorská (za paneláky)</t>
  </si>
  <si>
    <t>hřiště Střelecký Vrch</t>
  </si>
  <si>
    <t>FVI - RUD (PS 5317+18000-1260+6000)</t>
  </si>
  <si>
    <t>parkovací místa Střelecký Vrch - PD - rok 2018 realizace</t>
  </si>
  <si>
    <t>ORM - PO ZŠ</t>
  </si>
  <si>
    <t>sportoviště hasiči - kluziště</t>
  </si>
  <si>
    <t>schválený rozpočet 2018</t>
  </si>
  <si>
    <t>finanční vypořádání minulých let</t>
  </si>
  <si>
    <t>6402, 6409</t>
  </si>
  <si>
    <t>územní plánování</t>
  </si>
  <si>
    <t>2. změna rozpočtu 2018</t>
  </si>
  <si>
    <t>čerpání úvěru ČS - rekonstrukce ZŠ - předfinancování dotace</t>
  </si>
  <si>
    <t>čerpání úvěru ČS - rekonstrukce ZŠ - na vlastní podíl</t>
  </si>
  <si>
    <t>Příjmy - 3. změna rozpočtu 2018 - rozpočtové opatření</t>
  </si>
  <si>
    <t>ZM 03.09.2018</t>
  </si>
  <si>
    <t>3. změna rozpočtu 2018</t>
  </si>
  <si>
    <t>Výdaje - 3. změna rozpočtu 2018 - rozpočtové opatření</t>
  </si>
  <si>
    <t>Financování - 3. změna rozpočtu 2018 - rozpočtové opatření</t>
  </si>
  <si>
    <t>dotace od obcí MP Stráž - nové služební auto</t>
  </si>
  <si>
    <t>dotace KÚLK - kontejnerová stání</t>
  </si>
  <si>
    <t>předkládá: HFO 04.09.2018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</si>
</sst>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" fillId="4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0" xfId="0" applyFill="1" applyAlignment="1">
      <alignment/>
    </xf>
    <xf numFmtId="0" fontId="4" fillId="0" borderId="27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7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0" xfId="0" applyFont="1" applyBorder="1" applyAlignment="1">
      <alignment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12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7" borderId="19" xfId="0" applyFont="1" applyFill="1" applyBorder="1" applyAlignment="1">
      <alignment vertical="center"/>
    </xf>
    <xf numFmtId="0" fontId="16" fillId="7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6" fillId="6" borderId="0" xfId="0" applyFont="1" applyFill="1" applyAlignment="1">
      <alignment/>
    </xf>
    <xf numFmtId="0" fontId="16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4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0" borderId="23" xfId="0" applyFont="1" applyBorder="1" applyAlignment="1">
      <alignment/>
    </xf>
    <xf numFmtId="0" fontId="1" fillId="5" borderId="4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vertical="center" wrapText="1"/>
    </xf>
    <xf numFmtId="0" fontId="0" fillId="6" borderId="33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/>
    </xf>
    <xf numFmtId="0" fontId="1" fillId="0" borderId="25" xfId="0" applyFont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0" fontId="16" fillId="7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6" borderId="23" xfId="0" applyFont="1" applyFill="1" applyBorder="1" applyAlignment="1">
      <alignment/>
    </xf>
    <xf numFmtId="0" fontId="0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0" fontId="0" fillId="2" borderId="36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16" fillId="0" borderId="17" xfId="0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15" fillId="0" borderId="45" xfId="0" applyFont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center" textRotation="90"/>
    </xf>
    <xf numFmtId="0" fontId="0" fillId="0" borderId="42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33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2" fillId="4" borderId="26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16" fillId="0" borderId="48" xfId="0" applyFont="1" applyFill="1" applyBorder="1" applyAlignment="1">
      <alignment vertical="center"/>
    </xf>
    <xf numFmtId="0" fontId="16" fillId="0" borderId="46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49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7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3" borderId="2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textRotation="90"/>
    </xf>
    <xf numFmtId="0" fontId="2" fillId="4" borderId="53" xfId="0" applyFont="1" applyFill="1" applyBorder="1" applyAlignment="1">
      <alignment textRotation="90"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6" fillId="7" borderId="48" xfId="0" applyFont="1" applyFill="1" applyBorder="1" applyAlignment="1">
      <alignment horizontal="right" vertical="center"/>
    </xf>
    <xf numFmtId="0" fontId="16" fillId="7" borderId="46" xfId="0" applyFont="1" applyFill="1" applyBorder="1" applyAlignment="1">
      <alignment horizontal="right" vertical="center"/>
    </xf>
    <xf numFmtId="0" fontId="16" fillId="7" borderId="41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15" fillId="0" borderId="58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1" fillId="0" borderId="53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5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workbookViewId="0" topLeftCell="D1">
      <pane xSplit="4" ySplit="3" topLeftCell="H43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63" sqref="K6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9" width="15.00390625" style="0" customWidth="1"/>
    <col min="10" max="10" width="15.875" style="0" customWidth="1"/>
    <col min="11" max="11" width="15.125" style="0" customWidth="1"/>
  </cols>
  <sheetData>
    <row r="1" spans="1:7" ht="12.75">
      <c r="A1" s="21"/>
      <c r="B1" s="11"/>
      <c r="C1" s="11"/>
      <c r="D1" s="22"/>
      <c r="E1" s="23"/>
      <c r="G1" s="79"/>
    </row>
    <row r="2" spans="1:11" ht="16.5" thickBot="1">
      <c r="A2" s="249" t="s">
        <v>261</v>
      </c>
      <c r="B2" s="250"/>
      <c r="C2" s="250"/>
      <c r="D2" s="250"/>
      <c r="E2" s="250"/>
      <c r="F2" s="250"/>
      <c r="G2" s="251"/>
      <c r="H2" s="248" t="s">
        <v>262</v>
      </c>
      <c r="I2" s="248"/>
      <c r="J2" s="248"/>
      <c r="K2" s="248"/>
    </row>
    <row r="3" spans="1:48" ht="39" customHeight="1" thickBot="1">
      <c r="A3" s="44"/>
      <c r="B3" s="12"/>
      <c r="C3" s="80"/>
      <c r="D3" s="82" t="s">
        <v>27</v>
      </c>
      <c r="E3" s="13" t="s">
        <v>1</v>
      </c>
      <c r="F3" s="13" t="s">
        <v>0</v>
      </c>
      <c r="G3" s="153" t="s">
        <v>2</v>
      </c>
      <c r="H3" s="237" t="s">
        <v>203</v>
      </c>
      <c r="I3" s="56" t="s">
        <v>254</v>
      </c>
      <c r="J3" s="56" t="s">
        <v>258</v>
      </c>
      <c r="K3" s="56" t="s">
        <v>263</v>
      </c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1:11" ht="14.25" customHeight="1">
      <c r="A4" s="269" t="s">
        <v>36</v>
      </c>
      <c r="B4" s="254" t="s">
        <v>35</v>
      </c>
      <c r="C4" s="261" t="s">
        <v>33</v>
      </c>
      <c r="D4" s="83">
        <v>1</v>
      </c>
      <c r="E4" s="43">
        <v>1111</v>
      </c>
      <c r="F4" s="43"/>
      <c r="G4" s="137" t="s">
        <v>31</v>
      </c>
      <c r="H4" s="150">
        <f>14000-4000</f>
        <v>10000</v>
      </c>
      <c r="I4" s="150">
        <f>14000-4000</f>
        <v>10000</v>
      </c>
      <c r="J4" s="150">
        <f>14000-4000</f>
        <v>10000</v>
      </c>
      <c r="K4" s="150">
        <f>14000-4000</f>
        <v>10000</v>
      </c>
    </row>
    <row r="5" spans="1:11" ht="12.75">
      <c r="A5" s="270"/>
      <c r="B5" s="255"/>
      <c r="C5" s="257"/>
      <c r="D5" s="84">
        <v>2</v>
      </c>
      <c r="E5" s="5">
        <v>1112</v>
      </c>
      <c r="F5" s="5"/>
      <c r="G5" s="138" t="s">
        <v>32</v>
      </c>
      <c r="H5" s="177">
        <v>500</v>
      </c>
      <c r="I5" s="106">
        <v>500</v>
      </c>
      <c r="J5" s="106">
        <v>500</v>
      </c>
      <c r="K5" s="106">
        <v>500</v>
      </c>
    </row>
    <row r="6" spans="1:11" ht="12.75">
      <c r="A6" s="270"/>
      <c r="B6" s="255"/>
      <c r="C6" s="257"/>
      <c r="D6" s="84">
        <v>3</v>
      </c>
      <c r="E6" s="5">
        <v>1113</v>
      </c>
      <c r="F6" s="5"/>
      <c r="G6" s="138" t="s">
        <v>62</v>
      </c>
      <c r="H6" s="177">
        <f>1500-500</f>
        <v>1000</v>
      </c>
      <c r="I6" s="106">
        <f>1500-500</f>
        <v>1000</v>
      </c>
      <c r="J6" s="106">
        <f>1500-500</f>
        <v>1000</v>
      </c>
      <c r="K6" s="106">
        <f>1500-500</f>
        <v>1000</v>
      </c>
    </row>
    <row r="7" spans="1:11" ht="12.75">
      <c r="A7" s="270"/>
      <c r="B7" s="255"/>
      <c r="C7" s="257"/>
      <c r="D7" s="84">
        <v>4</v>
      </c>
      <c r="E7" s="5">
        <v>1211</v>
      </c>
      <c r="F7" s="5"/>
      <c r="G7" s="138" t="s">
        <v>3</v>
      </c>
      <c r="H7" s="177">
        <f>29000-7500</f>
        <v>21500</v>
      </c>
      <c r="I7" s="106">
        <f>29000-7500</f>
        <v>21500</v>
      </c>
      <c r="J7" s="106">
        <f>29000-7500</f>
        <v>21500</v>
      </c>
      <c r="K7" s="106">
        <f>29000-7500</f>
        <v>21500</v>
      </c>
    </row>
    <row r="8" spans="1:11" ht="12.75">
      <c r="A8" s="270"/>
      <c r="B8" s="255"/>
      <c r="C8" s="257"/>
      <c r="D8" s="84">
        <v>5</v>
      </c>
      <c r="E8" s="5">
        <v>1121</v>
      </c>
      <c r="F8" s="5"/>
      <c r="G8" s="138" t="s">
        <v>4</v>
      </c>
      <c r="H8" s="177">
        <f>15000-5000</f>
        <v>10000</v>
      </c>
      <c r="I8" s="106">
        <f>15000-5000</f>
        <v>10000</v>
      </c>
      <c r="J8" s="106">
        <f>15000-5000</f>
        <v>10000</v>
      </c>
      <c r="K8" s="106">
        <f>15000-5000</f>
        <v>10000</v>
      </c>
    </row>
    <row r="9" spans="1:11" ht="12.75">
      <c r="A9" s="270"/>
      <c r="B9" s="255"/>
      <c r="C9" s="257"/>
      <c r="D9" s="84">
        <v>6</v>
      </c>
      <c r="E9" s="55" t="s">
        <v>132</v>
      </c>
      <c r="F9" s="5"/>
      <c r="G9" s="138" t="s">
        <v>197</v>
      </c>
      <c r="H9" s="178">
        <f>13000+4000</f>
        <v>17000</v>
      </c>
      <c r="I9" s="104">
        <f>18000+6000</f>
        <v>24000</v>
      </c>
      <c r="J9" s="106">
        <f>18000+6000</f>
        <v>24000</v>
      </c>
      <c r="K9" s="106">
        <f>18000+6000</f>
        <v>24000</v>
      </c>
    </row>
    <row r="10" spans="1:11" ht="12.75">
      <c r="A10" s="270"/>
      <c r="B10" s="255"/>
      <c r="C10" s="257"/>
      <c r="D10" s="84">
        <v>7</v>
      </c>
      <c r="E10" s="5">
        <v>1122</v>
      </c>
      <c r="F10" s="5"/>
      <c r="G10" s="139" t="s">
        <v>5</v>
      </c>
      <c r="H10" s="177">
        <v>2000</v>
      </c>
      <c r="I10" s="106">
        <v>2000</v>
      </c>
      <c r="J10" s="106">
        <f>2000+692</f>
        <v>2692</v>
      </c>
      <c r="K10" s="106">
        <f>2000+692</f>
        <v>2692</v>
      </c>
    </row>
    <row r="11" spans="1:11" ht="12.75">
      <c r="A11" s="270"/>
      <c r="B11" s="255"/>
      <c r="C11" s="257"/>
      <c r="D11" s="84">
        <v>8</v>
      </c>
      <c r="E11" s="55" t="s">
        <v>106</v>
      </c>
      <c r="F11" s="5"/>
      <c r="G11" s="138" t="s">
        <v>92</v>
      </c>
      <c r="H11" s="177">
        <v>4</v>
      </c>
      <c r="I11" s="106">
        <v>4</v>
      </c>
      <c r="J11" s="104">
        <f>4+54</f>
        <v>58</v>
      </c>
      <c r="K11" s="106">
        <f>4+54</f>
        <v>58</v>
      </c>
    </row>
    <row r="12" spans="1:11" ht="12.75">
      <c r="A12" s="270"/>
      <c r="B12" s="255"/>
      <c r="C12" s="257"/>
      <c r="D12" s="84">
        <v>9</v>
      </c>
      <c r="E12" s="5">
        <v>1340</v>
      </c>
      <c r="F12" s="5"/>
      <c r="G12" s="138" t="s">
        <v>6</v>
      </c>
      <c r="H12" s="177">
        <v>3200</v>
      </c>
      <c r="I12" s="106">
        <v>3200</v>
      </c>
      <c r="J12" s="106">
        <v>3200</v>
      </c>
      <c r="K12" s="106">
        <v>3200</v>
      </c>
    </row>
    <row r="13" spans="1:11" ht="12.75">
      <c r="A13" s="270"/>
      <c r="B13" s="255"/>
      <c r="C13" s="257"/>
      <c r="D13" s="84">
        <v>10</v>
      </c>
      <c r="E13" s="5">
        <v>1341</v>
      </c>
      <c r="F13" s="5"/>
      <c r="G13" s="138" t="s">
        <v>7</v>
      </c>
      <c r="H13" s="177">
        <v>200</v>
      </c>
      <c r="I13" s="106">
        <v>200</v>
      </c>
      <c r="J13" s="106">
        <v>200</v>
      </c>
      <c r="K13" s="106">
        <v>200</v>
      </c>
    </row>
    <row r="14" spans="1:11" ht="12.75" customHeight="1">
      <c r="A14" s="270"/>
      <c r="B14" s="255"/>
      <c r="C14" s="257"/>
      <c r="D14" s="84">
        <v>11</v>
      </c>
      <c r="E14" s="5">
        <v>1343</v>
      </c>
      <c r="F14" s="5"/>
      <c r="G14" s="138" t="s">
        <v>8</v>
      </c>
      <c r="H14" s="177">
        <v>5</v>
      </c>
      <c r="I14" s="106">
        <v>5</v>
      </c>
      <c r="J14" s="106">
        <v>5</v>
      </c>
      <c r="K14" s="106">
        <v>5</v>
      </c>
    </row>
    <row r="15" spans="1:11" ht="12.75">
      <c r="A15" s="270"/>
      <c r="B15" s="255"/>
      <c r="C15" s="257"/>
      <c r="D15" s="84">
        <v>12</v>
      </c>
      <c r="E15" s="5">
        <v>1344</v>
      </c>
      <c r="F15" s="5"/>
      <c r="G15" s="138" t="s">
        <v>9</v>
      </c>
      <c r="H15" s="177">
        <v>5</v>
      </c>
      <c r="I15" s="106">
        <v>5</v>
      </c>
      <c r="J15" s="106">
        <v>5</v>
      </c>
      <c r="K15" s="106">
        <v>5</v>
      </c>
    </row>
    <row r="16" spans="1:11" ht="12.75">
      <c r="A16" s="270"/>
      <c r="B16" s="255"/>
      <c r="C16" s="257"/>
      <c r="D16" s="84">
        <v>13</v>
      </c>
      <c r="E16" s="5">
        <v>1345</v>
      </c>
      <c r="F16" s="5"/>
      <c r="G16" s="138" t="s">
        <v>91</v>
      </c>
      <c r="H16" s="177">
        <v>40</v>
      </c>
      <c r="I16" s="106">
        <v>40</v>
      </c>
      <c r="J16" s="106">
        <v>40</v>
      </c>
      <c r="K16" s="106">
        <v>40</v>
      </c>
    </row>
    <row r="17" spans="1:11" ht="12.75">
      <c r="A17" s="270"/>
      <c r="B17" s="255"/>
      <c r="C17" s="257"/>
      <c r="D17" s="84">
        <v>14</v>
      </c>
      <c r="E17" s="109" t="s">
        <v>221</v>
      </c>
      <c r="F17" s="5"/>
      <c r="G17" s="145" t="s">
        <v>220</v>
      </c>
      <c r="H17" s="177">
        <v>1800</v>
      </c>
      <c r="I17" s="106">
        <v>1800</v>
      </c>
      <c r="J17" s="106">
        <v>1800</v>
      </c>
      <c r="K17" s="106">
        <v>1800</v>
      </c>
    </row>
    <row r="18" spans="1:12" ht="12.75">
      <c r="A18" s="270"/>
      <c r="B18" s="255"/>
      <c r="C18" s="257"/>
      <c r="D18" s="84">
        <v>15</v>
      </c>
      <c r="E18" s="109" t="s">
        <v>205</v>
      </c>
      <c r="F18" s="5"/>
      <c r="G18" s="138" t="s">
        <v>127</v>
      </c>
      <c r="H18" s="177">
        <v>200</v>
      </c>
      <c r="I18" s="106">
        <v>200</v>
      </c>
      <c r="J18" s="106">
        <v>200</v>
      </c>
      <c r="K18" s="106">
        <v>200</v>
      </c>
      <c r="L18" s="136"/>
    </row>
    <row r="19" spans="1:11" ht="12.75">
      <c r="A19" s="270"/>
      <c r="B19" s="255"/>
      <c r="C19" s="257"/>
      <c r="D19" s="84">
        <v>16</v>
      </c>
      <c r="E19" s="5">
        <v>1361</v>
      </c>
      <c r="F19" s="5"/>
      <c r="G19" s="138" t="s">
        <v>121</v>
      </c>
      <c r="H19" s="177">
        <v>500</v>
      </c>
      <c r="I19" s="106">
        <v>500</v>
      </c>
      <c r="J19" s="106">
        <v>500</v>
      </c>
      <c r="K19" s="106">
        <v>500</v>
      </c>
    </row>
    <row r="20" spans="1:11" ht="12.75">
      <c r="A20" s="270"/>
      <c r="B20" s="255"/>
      <c r="C20" s="257"/>
      <c r="D20" s="84">
        <v>17</v>
      </c>
      <c r="E20" s="5">
        <v>1511</v>
      </c>
      <c r="F20" s="5"/>
      <c r="G20" s="140" t="s">
        <v>10</v>
      </c>
      <c r="H20" s="177">
        <v>8150</v>
      </c>
      <c r="I20" s="106">
        <v>8150</v>
      </c>
      <c r="J20" s="106">
        <v>8150</v>
      </c>
      <c r="K20" s="106">
        <v>8150</v>
      </c>
    </row>
    <row r="21" spans="1:11" ht="12.75">
      <c r="A21" s="270"/>
      <c r="B21" s="255"/>
      <c r="C21" s="257"/>
      <c r="D21" s="84">
        <v>18</v>
      </c>
      <c r="E21" s="5"/>
      <c r="F21" s="5"/>
      <c r="G21" s="141" t="s">
        <v>28</v>
      </c>
      <c r="H21" s="179">
        <f>SUM(H4:H20)</f>
        <v>76104</v>
      </c>
      <c r="I21" s="35">
        <f>SUM(I4:I20)</f>
        <v>83104</v>
      </c>
      <c r="J21" s="35">
        <f>SUM(J4:J20)</f>
        <v>83850</v>
      </c>
      <c r="K21" s="35">
        <f>SUM(K4:K20)</f>
        <v>83850</v>
      </c>
    </row>
    <row r="22" spans="1:12" ht="12.75">
      <c r="A22" s="270"/>
      <c r="B22" s="255"/>
      <c r="C22" s="256" t="s">
        <v>34</v>
      </c>
      <c r="D22" s="84">
        <v>19</v>
      </c>
      <c r="E22" s="5"/>
      <c r="F22" s="5">
        <v>1032</v>
      </c>
      <c r="G22" s="140" t="s">
        <v>110</v>
      </c>
      <c r="H22" s="180">
        <v>600</v>
      </c>
      <c r="I22" s="27">
        <v>600</v>
      </c>
      <c r="J22" s="27">
        <v>600</v>
      </c>
      <c r="K22" s="27">
        <v>600</v>
      </c>
      <c r="L22" s="102"/>
    </row>
    <row r="23" spans="1:11" ht="12.75">
      <c r="A23" s="270"/>
      <c r="B23" s="255"/>
      <c r="C23" s="257"/>
      <c r="D23" s="84">
        <v>20</v>
      </c>
      <c r="E23" s="5"/>
      <c r="F23" s="5"/>
      <c r="G23" s="142" t="s">
        <v>63</v>
      </c>
      <c r="H23" s="181">
        <f>SUM(H22)</f>
        <v>600</v>
      </c>
      <c r="I23" s="36">
        <f>SUM(I22)</f>
        <v>600</v>
      </c>
      <c r="J23" s="36">
        <f>SUM(J22)</f>
        <v>600</v>
      </c>
      <c r="K23" s="36">
        <f>SUM(K22)</f>
        <v>600</v>
      </c>
    </row>
    <row r="24" spans="1:11" ht="12.75">
      <c r="A24" s="270"/>
      <c r="B24" s="255"/>
      <c r="C24" s="257"/>
      <c r="D24" s="84">
        <v>21</v>
      </c>
      <c r="E24" s="5">
        <v>2122</v>
      </c>
      <c r="F24" s="5" t="s">
        <v>40</v>
      </c>
      <c r="G24" s="143" t="s">
        <v>122</v>
      </c>
      <c r="H24" s="177">
        <f>164+483+338+787</f>
        <v>1772</v>
      </c>
      <c r="I24" s="106">
        <f>171+481+377+791</f>
        <v>1820</v>
      </c>
      <c r="J24" s="106">
        <f>171+481+377+791</f>
        <v>1820</v>
      </c>
      <c r="K24" s="106">
        <f>171+481+377+791</f>
        <v>1820</v>
      </c>
    </row>
    <row r="25" spans="1:11" ht="12.75">
      <c r="A25" s="270"/>
      <c r="B25" s="255"/>
      <c r="C25" s="257"/>
      <c r="D25" s="84">
        <v>22</v>
      </c>
      <c r="E25" s="3">
        <v>2132</v>
      </c>
      <c r="F25" s="5">
        <v>3113.9</v>
      </c>
      <c r="G25" s="138" t="s">
        <v>88</v>
      </c>
      <c r="H25" s="180">
        <v>0</v>
      </c>
      <c r="I25" s="27">
        <v>0</v>
      </c>
      <c r="J25" s="27">
        <v>0</v>
      </c>
      <c r="K25" s="27">
        <v>0</v>
      </c>
    </row>
    <row r="26" spans="1:11" ht="12.75">
      <c r="A26" s="270"/>
      <c r="B26" s="255"/>
      <c r="C26" s="257"/>
      <c r="D26" s="84">
        <v>23</v>
      </c>
      <c r="E26" s="3"/>
      <c r="F26" s="5"/>
      <c r="G26" s="138"/>
      <c r="H26" s="180"/>
      <c r="I26" s="27"/>
      <c r="J26" s="27"/>
      <c r="K26" s="27"/>
    </row>
    <row r="27" spans="1:11" ht="12.75">
      <c r="A27" s="270"/>
      <c r="B27" s="255"/>
      <c r="C27" s="257"/>
      <c r="D27" s="84">
        <v>24</v>
      </c>
      <c r="E27" s="5"/>
      <c r="F27" s="5"/>
      <c r="G27" s="142" t="s">
        <v>11</v>
      </c>
      <c r="H27" s="182">
        <f>SUM(H24:H26)</f>
        <v>1772</v>
      </c>
      <c r="I27" s="37">
        <f>SUM(I24:I26)</f>
        <v>1820</v>
      </c>
      <c r="J27" s="37">
        <f>SUM(J24:J26)</f>
        <v>1820</v>
      </c>
      <c r="K27" s="37">
        <f>SUM(K24:K26)</f>
        <v>1820</v>
      </c>
    </row>
    <row r="28" spans="1:11" ht="12.75">
      <c r="A28" s="270"/>
      <c r="B28" s="255"/>
      <c r="C28" s="257"/>
      <c r="D28" s="84">
        <v>25</v>
      </c>
      <c r="E28" s="5"/>
      <c r="F28" s="5">
        <v>3314</v>
      </c>
      <c r="G28" s="138" t="s">
        <v>85</v>
      </c>
      <c r="H28" s="180">
        <v>30</v>
      </c>
      <c r="I28" s="27">
        <v>30</v>
      </c>
      <c r="J28" s="27">
        <v>30</v>
      </c>
      <c r="K28" s="27">
        <v>30</v>
      </c>
    </row>
    <row r="29" spans="1:11" ht="12.75">
      <c r="A29" s="270"/>
      <c r="B29" s="255"/>
      <c r="C29" s="257"/>
      <c r="D29" s="84">
        <v>26</v>
      </c>
      <c r="E29" s="5"/>
      <c r="F29" s="5">
        <v>3315</v>
      </c>
      <c r="G29" s="138" t="s">
        <v>175</v>
      </c>
      <c r="H29" s="180">
        <v>55</v>
      </c>
      <c r="I29" s="27">
        <v>55</v>
      </c>
      <c r="J29" s="27">
        <v>55</v>
      </c>
      <c r="K29" s="27">
        <v>55</v>
      </c>
    </row>
    <row r="30" spans="1:11" ht="12.75">
      <c r="A30" s="270"/>
      <c r="B30" s="255"/>
      <c r="C30" s="257"/>
      <c r="D30" s="84">
        <v>27</v>
      </c>
      <c r="E30" s="5"/>
      <c r="F30" s="5">
        <v>3319</v>
      </c>
      <c r="G30" s="138" t="s">
        <v>123</v>
      </c>
      <c r="H30" s="177">
        <v>130</v>
      </c>
      <c r="I30" s="106">
        <v>130</v>
      </c>
      <c r="J30" s="106">
        <v>130</v>
      </c>
      <c r="K30" s="106">
        <v>130</v>
      </c>
    </row>
    <row r="31" spans="1:11" ht="12.75">
      <c r="A31" s="270"/>
      <c r="B31" s="255"/>
      <c r="C31" s="257"/>
      <c r="D31" s="84">
        <v>28</v>
      </c>
      <c r="E31" s="5"/>
      <c r="F31" s="5">
        <v>3349</v>
      </c>
      <c r="G31" s="138" t="s">
        <v>12</v>
      </c>
      <c r="H31" s="183">
        <v>100</v>
      </c>
      <c r="I31" s="117">
        <v>100</v>
      </c>
      <c r="J31" s="117">
        <v>100</v>
      </c>
      <c r="K31" s="117">
        <v>100</v>
      </c>
    </row>
    <row r="32" spans="1:11" ht="12.75">
      <c r="A32" s="270"/>
      <c r="B32" s="255"/>
      <c r="C32" s="257"/>
      <c r="D32" s="84">
        <v>29</v>
      </c>
      <c r="E32" s="5"/>
      <c r="F32" s="125">
        <v>3313.3392</v>
      </c>
      <c r="G32" s="138" t="s">
        <v>13</v>
      </c>
      <c r="H32" s="177">
        <f>400+300</f>
        <v>700</v>
      </c>
      <c r="I32" s="106">
        <v>715</v>
      </c>
      <c r="J32" s="106">
        <v>715</v>
      </c>
      <c r="K32" s="106">
        <v>715</v>
      </c>
    </row>
    <row r="33" spans="1:11" ht="12.75">
      <c r="A33" s="270"/>
      <c r="B33" s="255"/>
      <c r="C33" s="257"/>
      <c r="D33" s="84">
        <v>30</v>
      </c>
      <c r="E33" s="39"/>
      <c r="F33" s="5"/>
      <c r="G33" s="138"/>
      <c r="H33" s="184"/>
      <c r="I33" s="28"/>
      <c r="J33" s="28"/>
      <c r="K33" s="28"/>
    </row>
    <row r="34" spans="1:11" ht="12.75">
      <c r="A34" s="270"/>
      <c r="B34" s="255"/>
      <c r="C34" s="257"/>
      <c r="D34" s="84">
        <v>31</v>
      </c>
      <c r="E34" s="5"/>
      <c r="F34" s="5"/>
      <c r="G34" s="142" t="s">
        <v>14</v>
      </c>
      <c r="H34" s="181">
        <f>SUM(H28:H33)</f>
        <v>1015</v>
      </c>
      <c r="I34" s="36">
        <f>SUM(I28:I33)</f>
        <v>1030</v>
      </c>
      <c r="J34" s="36">
        <f>SUM(J28:J33)</f>
        <v>1030</v>
      </c>
      <c r="K34" s="36">
        <f>SUM(K28:K33)</f>
        <v>1030</v>
      </c>
    </row>
    <row r="35" spans="1:13" ht="12.75">
      <c r="A35" s="270"/>
      <c r="B35" s="255"/>
      <c r="C35" s="257"/>
      <c r="D35" s="84">
        <v>32</v>
      </c>
      <c r="E35" s="5"/>
      <c r="F35" s="5">
        <v>3612</v>
      </c>
      <c r="G35" s="143" t="s">
        <v>69</v>
      </c>
      <c r="H35" s="242">
        <v>11063</v>
      </c>
      <c r="I35" s="246">
        <v>11007</v>
      </c>
      <c r="J35" s="246">
        <v>11007</v>
      </c>
      <c r="K35" s="246">
        <v>11007</v>
      </c>
      <c r="M35" s="252"/>
    </row>
    <row r="36" spans="1:13" ht="12.75">
      <c r="A36" s="270"/>
      <c r="B36" s="255"/>
      <c r="C36" s="257"/>
      <c r="D36" s="84">
        <v>33</v>
      </c>
      <c r="E36" s="5"/>
      <c r="F36" s="5">
        <v>3612</v>
      </c>
      <c r="G36" s="144" t="s">
        <v>195</v>
      </c>
      <c r="H36" s="243"/>
      <c r="I36" s="247"/>
      <c r="J36" s="247"/>
      <c r="K36" s="247"/>
      <c r="M36" s="252"/>
    </row>
    <row r="37" spans="1:13" ht="12.75">
      <c r="A37" s="270"/>
      <c r="B37" s="255"/>
      <c r="C37" s="257"/>
      <c r="D37" s="84">
        <v>34</v>
      </c>
      <c r="E37" s="5"/>
      <c r="F37" s="5">
        <v>3612</v>
      </c>
      <c r="G37" s="144" t="s">
        <v>194</v>
      </c>
      <c r="H37" s="244"/>
      <c r="I37" s="241"/>
      <c r="J37" s="241"/>
      <c r="K37" s="241"/>
      <c r="M37" s="252"/>
    </row>
    <row r="38" spans="1:11" ht="12.75">
      <c r="A38" s="270"/>
      <c r="B38" s="255"/>
      <c r="C38" s="257"/>
      <c r="D38" s="84">
        <v>35</v>
      </c>
      <c r="E38" s="5"/>
      <c r="F38" s="5">
        <v>3632</v>
      </c>
      <c r="G38" s="138" t="s">
        <v>15</v>
      </c>
      <c r="H38" s="180">
        <v>100</v>
      </c>
      <c r="I38" s="27">
        <v>100</v>
      </c>
      <c r="J38" s="27">
        <v>100</v>
      </c>
      <c r="K38" s="27">
        <v>100</v>
      </c>
    </row>
    <row r="39" spans="1:11" ht="12.75">
      <c r="A39" s="270"/>
      <c r="B39" s="255"/>
      <c r="C39" s="257"/>
      <c r="D39" s="84">
        <v>36</v>
      </c>
      <c r="E39" s="5"/>
      <c r="F39" s="5">
        <v>3639</v>
      </c>
      <c r="G39" s="138" t="s">
        <v>94</v>
      </c>
      <c r="H39" s="180">
        <v>50</v>
      </c>
      <c r="I39" s="27">
        <v>50</v>
      </c>
      <c r="J39" s="27">
        <v>50</v>
      </c>
      <c r="K39" s="27">
        <v>50</v>
      </c>
    </row>
    <row r="40" spans="1:11" ht="12.75">
      <c r="A40" s="270"/>
      <c r="B40" s="255"/>
      <c r="C40" s="257"/>
      <c r="D40" s="84">
        <v>37</v>
      </c>
      <c r="E40" s="5"/>
      <c r="F40" s="5">
        <v>3639</v>
      </c>
      <c r="G40" s="138" t="s">
        <v>81</v>
      </c>
      <c r="H40" s="185">
        <v>1350</v>
      </c>
      <c r="I40" s="31">
        <v>1350</v>
      </c>
      <c r="J40" s="31">
        <v>1350</v>
      </c>
      <c r="K40" s="31">
        <v>1350</v>
      </c>
    </row>
    <row r="41" spans="1:11" ht="12.75">
      <c r="A41" s="270"/>
      <c r="B41" s="255"/>
      <c r="C41" s="257"/>
      <c r="D41" s="84">
        <v>38</v>
      </c>
      <c r="E41" s="5"/>
      <c r="F41" s="125" t="s">
        <v>173</v>
      </c>
      <c r="G41" s="138" t="s">
        <v>82</v>
      </c>
      <c r="H41" s="185">
        <v>400</v>
      </c>
      <c r="I41" s="31">
        <v>400</v>
      </c>
      <c r="J41" s="31">
        <v>400</v>
      </c>
      <c r="K41" s="31">
        <v>400</v>
      </c>
    </row>
    <row r="42" spans="1:11" ht="12.75">
      <c r="A42" s="270"/>
      <c r="B42" s="255"/>
      <c r="C42" s="257"/>
      <c r="D42" s="84">
        <v>39</v>
      </c>
      <c r="E42" s="5"/>
      <c r="F42" s="5" t="s">
        <v>174</v>
      </c>
      <c r="G42" s="138" t="s">
        <v>108</v>
      </c>
      <c r="H42" s="180">
        <v>200</v>
      </c>
      <c r="I42" s="27">
        <v>200</v>
      </c>
      <c r="J42" s="27">
        <v>200</v>
      </c>
      <c r="K42" s="27">
        <v>200</v>
      </c>
    </row>
    <row r="43" spans="1:11" ht="12.75">
      <c r="A43" s="270"/>
      <c r="B43" s="255"/>
      <c r="C43" s="257"/>
      <c r="D43" s="84">
        <v>40</v>
      </c>
      <c r="E43" s="5"/>
      <c r="F43" s="5"/>
      <c r="G43" s="142" t="s">
        <v>16</v>
      </c>
      <c r="H43" s="181">
        <f>SUM(H35:H42)</f>
        <v>13163</v>
      </c>
      <c r="I43" s="36">
        <f>SUM(I35:I42)</f>
        <v>13107</v>
      </c>
      <c r="J43" s="36">
        <f>SUM(J35:J42)</f>
        <v>13107</v>
      </c>
      <c r="K43" s="36">
        <f>SUM(K35:K42)</f>
        <v>13107</v>
      </c>
    </row>
    <row r="44" spans="1:11" ht="12.75">
      <c r="A44" s="270"/>
      <c r="B44" s="255"/>
      <c r="C44" s="257"/>
      <c r="D44" s="84">
        <v>41</v>
      </c>
      <c r="E44" s="5">
        <v>2212</v>
      </c>
      <c r="F44" s="5">
        <v>5311</v>
      </c>
      <c r="G44" s="138" t="s">
        <v>17</v>
      </c>
      <c r="H44" s="177">
        <v>60</v>
      </c>
      <c r="I44" s="106">
        <v>60</v>
      </c>
      <c r="J44" s="106">
        <v>60</v>
      </c>
      <c r="K44" s="106">
        <v>60</v>
      </c>
    </row>
    <row r="45" spans="1:11" ht="12.75">
      <c r="A45" s="270"/>
      <c r="B45" s="255"/>
      <c r="C45" s="257"/>
      <c r="D45" s="84">
        <v>42</v>
      </c>
      <c r="E45" s="5">
        <v>2212</v>
      </c>
      <c r="F45" s="5">
        <v>6171</v>
      </c>
      <c r="G45" s="138" t="s">
        <v>115</v>
      </c>
      <c r="H45" s="177">
        <v>40</v>
      </c>
      <c r="I45" s="106">
        <v>40</v>
      </c>
      <c r="J45" s="106">
        <v>40</v>
      </c>
      <c r="K45" s="106">
        <v>40</v>
      </c>
    </row>
    <row r="46" spans="1:11" ht="12.75">
      <c r="A46" s="270"/>
      <c r="B46" s="255"/>
      <c r="C46" s="257"/>
      <c r="D46" s="84">
        <v>43</v>
      </c>
      <c r="E46" s="5">
        <v>2111</v>
      </c>
      <c r="F46" s="5">
        <v>6171</v>
      </c>
      <c r="G46" s="138" t="s">
        <v>176</v>
      </c>
      <c r="H46" s="180">
        <v>30</v>
      </c>
      <c r="I46" s="27">
        <v>30</v>
      </c>
      <c r="J46" s="27">
        <v>30</v>
      </c>
      <c r="K46" s="27">
        <v>30</v>
      </c>
    </row>
    <row r="47" spans="1:11" ht="12.75">
      <c r="A47" s="270"/>
      <c r="B47" s="255"/>
      <c r="C47" s="257"/>
      <c r="D47" s="84">
        <v>44</v>
      </c>
      <c r="E47" s="5"/>
      <c r="F47" s="5"/>
      <c r="G47" s="142" t="s">
        <v>18</v>
      </c>
      <c r="H47" s="181">
        <f>SUM(H44:H46)</f>
        <v>130</v>
      </c>
      <c r="I47" s="36">
        <f>SUM(I44:I46)</f>
        <v>130</v>
      </c>
      <c r="J47" s="36">
        <f>SUM(J44:J46)</f>
        <v>130</v>
      </c>
      <c r="K47" s="36">
        <f>SUM(K44:K46)</f>
        <v>130</v>
      </c>
    </row>
    <row r="48" spans="1:11" ht="12.75">
      <c r="A48" s="270"/>
      <c r="B48" s="255"/>
      <c r="C48" s="257"/>
      <c r="D48" s="84">
        <v>45</v>
      </c>
      <c r="E48" s="5">
        <v>2111</v>
      </c>
      <c r="F48" s="5">
        <v>4351</v>
      </c>
      <c r="G48" s="140" t="s">
        <v>89</v>
      </c>
      <c r="H48" s="177">
        <v>300</v>
      </c>
      <c r="I48" s="106">
        <v>300</v>
      </c>
      <c r="J48" s="106">
        <v>300</v>
      </c>
      <c r="K48" s="106">
        <v>300</v>
      </c>
    </row>
    <row r="49" spans="1:11" ht="12.75">
      <c r="A49" s="270"/>
      <c r="B49" s="255"/>
      <c r="C49" s="257"/>
      <c r="D49" s="84">
        <v>46</v>
      </c>
      <c r="E49" s="5"/>
      <c r="F49" s="5">
        <v>5512</v>
      </c>
      <c r="G49" s="138" t="s">
        <v>144</v>
      </c>
      <c r="H49" s="177">
        <v>30</v>
      </c>
      <c r="I49" s="106">
        <v>30</v>
      </c>
      <c r="J49" s="106">
        <v>30</v>
      </c>
      <c r="K49" s="106">
        <v>30</v>
      </c>
    </row>
    <row r="50" spans="1:11" ht="12.75">
      <c r="A50" s="270"/>
      <c r="B50" s="255"/>
      <c r="C50" s="257"/>
      <c r="D50" s="84">
        <v>47</v>
      </c>
      <c r="E50" s="5">
        <v>2141</v>
      </c>
      <c r="F50" s="5">
        <v>6310</v>
      </c>
      <c r="G50" s="138" t="s">
        <v>97</v>
      </c>
      <c r="H50" s="177">
        <v>15</v>
      </c>
      <c r="I50" s="106">
        <v>15</v>
      </c>
      <c r="J50" s="106">
        <v>15</v>
      </c>
      <c r="K50" s="106">
        <v>15</v>
      </c>
    </row>
    <row r="51" spans="1:14" ht="12.75">
      <c r="A51" s="270"/>
      <c r="B51" s="255"/>
      <c r="C51" s="257"/>
      <c r="D51" s="84">
        <v>48</v>
      </c>
      <c r="E51" s="5">
        <v>2322</v>
      </c>
      <c r="F51" s="125" t="s">
        <v>155</v>
      </c>
      <c r="G51" s="138" t="s">
        <v>114</v>
      </c>
      <c r="H51" s="177">
        <v>0</v>
      </c>
      <c r="I51" s="106">
        <v>0</v>
      </c>
      <c r="J51" s="106">
        <v>0</v>
      </c>
      <c r="K51" s="106">
        <v>0</v>
      </c>
      <c r="L51" s="102"/>
      <c r="N51" s="102"/>
    </row>
    <row r="52" spans="1:11" ht="12.75">
      <c r="A52" s="270"/>
      <c r="B52" s="255"/>
      <c r="C52" s="257"/>
      <c r="D52" s="84">
        <v>49</v>
      </c>
      <c r="E52" s="125" t="s">
        <v>171</v>
      </c>
      <c r="F52" s="109">
        <v>6171</v>
      </c>
      <c r="G52" s="145" t="s">
        <v>158</v>
      </c>
      <c r="H52" s="177">
        <v>0</v>
      </c>
      <c r="I52" s="106">
        <v>0</v>
      </c>
      <c r="J52" s="106">
        <v>0</v>
      </c>
      <c r="K52" s="106">
        <v>0</v>
      </c>
    </row>
    <row r="53" spans="1:11" ht="12.75">
      <c r="A53" s="270"/>
      <c r="B53" s="255"/>
      <c r="C53" s="257"/>
      <c r="D53" s="84">
        <v>50</v>
      </c>
      <c r="E53" s="5"/>
      <c r="F53" s="5"/>
      <c r="G53" s="138"/>
      <c r="H53" s="180">
        <v>0</v>
      </c>
      <c r="I53" s="27">
        <v>0</v>
      </c>
      <c r="J53" s="27">
        <v>0</v>
      </c>
      <c r="K53" s="27">
        <v>0</v>
      </c>
    </row>
    <row r="54" spans="1:11" ht="12.75">
      <c r="A54" s="270"/>
      <c r="B54" s="255"/>
      <c r="C54" s="257"/>
      <c r="D54" s="84">
        <v>51</v>
      </c>
      <c r="E54" s="55" t="s">
        <v>172</v>
      </c>
      <c r="F54" s="5">
        <v>6171</v>
      </c>
      <c r="G54" s="138" t="s">
        <v>146</v>
      </c>
      <c r="H54" s="180">
        <v>150</v>
      </c>
      <c r="I54" s="27">
        <v>150</v>
      </c>
      <c r="J54" s="27">
        <v>150</v>
      </c>
      <c r="K54" s="27">
        <v>150</v>
      </c>
    </row>
    <row r="55" spans="1:11" ht="12.75">
      <c r="A55" s="270"/>
      <c r="B55" s="255"/>
      <c r="C55" s="257"/>
      <c r="D55" s="84">
        <v>52</v>
      </c>
      <c r="E55" s="3">
        <v>2324</v>
      </c>
      <c r="F55" s="3">
        <v>3639</v>
      </c>
      <c r="G55" s="140" t="s">
        <v>236</v>
      </c>
      <c r="H55" s="180">
        <v>0</v>
      </c>
      <c r="I55" s="106">
        <v>500</v>
      </c>
      <c r="J55" s="106">
        <v>500</v>
      </c>
      <c r="K55" s="106">
        <v>500</v>
      </c>
    </row>
    <row r="56" spans="1:11" ht="12.75">
      <c r="A56" s="270"/>
      <c r="B56" s="255"/>
      <c r="C56" s="257"/>
      <c r="D56" s="84">
        <v>53</v>
      </c>
      <c r="E56" s="5">
        <v>2229</v>
      </c>
      <c r="F56" s="5">
        <v>3612</v>
      </c>
      <c r="G56" s="138" t="s">
        <v>255</v>
      </c>
      <c r="H56" s="180">
        <v>0</v>
      </c>
      <c r="I56" s="27">
        <v>0</v>
      </c>
      <c r="J56" s="106">
        <v>54</v>
      </c>
      <c r="K56" s="106">
        <v>54</v>
      </c>
    </row>
    <row r="57" spans="1:11" ht="12.75">
      <c r="A57" s="270"/>
      <c r="B57" s="255"/>
      <c r="C57" s="257"/>
      <c r="D57" s="84">
        <v>54</v>
      </c>
      <c r="E57" s="5"/>
      <c r="F57" s="5"/>
      <c r="G57" s="142" t="s">
        <v>19</v>
      </c>
      <c r="H57" s="181">
        <f>SUM(H48:H56)</f>
        <v>495</v>
      </c>
      <c r="I57" s="36">
        <f>SUM(I48:I56)</f>
        <v>995</v>
      </c>
      <c r="J57" s="36">
        <f>SUM(J48:J56)</f>
        <v>1049</v>
      </c>
      <c r="K57" s="36">
        <f>SUM(K48:K56)</f>
        <v>1049</v>
      </c>
    </row>
    <row r="58" spans="1:11" ht="12.75">
      <c r="A58" s="270"/>
      <c r="B58" s="255"/>
      <c r="C58" s="257"/>
      <c r="D58" s="84">
        <v>55</v>
      </c>
      <c r="E58" s="5"/>
      <c r="F58" s="5"/>
      <c r="G58" s="141" t="s">
        <v>20</v>
      </c>
      <c r="H58" s="179">
        <f>H23+H27+H34+H43+H47+H57</f>
        <v>17175</v>
      </c>
      <c r="I58" s="35">
        <f>I23+I27+I34+I43+I47+I57</f>
        <v>17682</v>
      </c>
      <c r="J58" s="35">
        <f>J23+J27+J34+J43+J47+J57</f>
        <v>17736</v>
      </c>
      <c r="K58" s="35">
        <f>K23+K27+K34+K43+K47+K57</f>
        <v>17736</v>
      </c>
    </row>
    <row r="59" spans="1:11" ht="12.75">
      <c r="A59" s="270"/>
      <c r="B59" s="255"/>
      <c r="C59" s="257"/>
      <c r="D59" s="84">
        <v>56</v>
      </c>
      <c r="E59" s="5"/>
      <c r="F59" s="5"/>
      <c r="G59" s="141" t="s">
        <v>25</v>
      </c>
      <c r="H59" s="179">
        <f>H21+H58</f>
        <v>93279</v>
      </c>
      <c r="I59" s="35">
        <f>I21+I58</f>
        <v>100786</v>
      </c>
      <c r="J59" s="35">
        <f>J21+J58</f>
        <v>101586</v>
      </c>
      <c r="K59" s="35">
        <f>K21+K58</f>
        <v>101586</v>
      </c>
    </row>
    <row r="60" spans="1:11" ht="12.75" customHeight="1">
      <c r="A60" s="270"/>
      <c r="B60" s="258" t="s">
        <v>21</v>
      </c>
      <c r="C60" s="265"/>
      <c r="D60" s="84">
        <v>57</v>
      </c>
      <c r="E60" s="5">
        <v>3111</v>
      </c>
      <c r="F60" s="6">
        <v>3639</v>
      </c>
      <c r="G60" s="140" t="s">
        <v>102</v>
      </c>
      <c r="H60" s="180">
        <v>200</v>
      </c>
      <c r="I60" s="27">
        <v>200</v>
      </c>
      <c r="J60" s="27">
        <v>200</v>
      </c>
      <c r="K60" s="27">
        <v>200</v>
      </c>
    </row>
    <row r="61" spans="1:11" ht="12.75" customHeight="1">
      <c r="A61" s="270"/>
      <c r="B61" s="266"/>
      <c r="C61" s="265"/>
      <c r="D61" s="84">
        <v>58</v>
      </c>
      <c r="E61" s="5">
        <v>3112</v>
      </c>
      <c r="F61" s="6">
        <v>3639</v>
      </c>
      <c r="G61" s="139" t="s">
        <v>137</v>
      </c>
      <c r="H61" s="180">
        <v>0</v>
      </c>
      <c r="I61" s="27">
        <v>0</v>
      </c>
      <c r="J61" s="27">
        <v>0</v>
      </c>
      <c r="K61" s="27">
        <v>0</v>
      </c>
    </row>
    <row r="62" spans="1:11" ht="12.75" customHeight="1">
      <c r="A62" s="270"/>
      <c r="B62" s="266"/>
      <c r="C62" s="265"/>
      <c r="D62" s="84">
        <v>59</v>
      </c>
      <c r="E62" s="5">
        <v>3121</v>
      </c>
      <c r="F62" s="6"/>
      <c r="G62" s="139" t="s">
        <v>133</v>
      </c>
      <c r="H62" s="180">
        <v>0</v>
      </c>
      <c r="I62" s="27">
        <v>0</v>
      </c>
      <c r="J62" s="27">
        <v>0</v>
      </c>
      <c r="K62" s="27">
        <v>0</v>
      </c>
    </row>
    <row r="63" spans="1:11" ht="12.75" customHeight="1">
      <c r="A63" s="270"/>
      <c r="B63" s="266"/>
      <c r="C63" s="265"/>
      <c r="D63" s="84">
        <v>60</v>
      </c>
      <c r="E63" s="5">
        <v>3202</v>
      </c>
      <c r="F63" s="6"/>
      <c r="G63" s="139" t="s">
        <v>222</v>
      </c>
      <c r="H63" s="177">
        <v>0</v>
      </c>
      <c r="I63" s="106">
        <v>0</v>
      </c>
      <c r="J63" s="104">
        <f>451</f>
        <v>451</v>
      </c>
      <c r="K63" s="104">
        <f>451+1000</f>
        <v>1451</v>
      </c>
    </row>
    <row r="64" spans="1:11" ht="12.75" customHeight="1">
      <c r="A64" s="270"/>
      <c r="B64" s="266"/>
      <c r="C64" s="265"/>
      <c r="D64" s="84">
        <v>61</v>
      </c>
      <c r="E64" s="5">
        <v>3122</v>
      </c>
      <c r="F64" s="6"/>
      <c r="G64" s="139" t="s">
        <v>134</v>
      </c>
      <c r="H64" s="180">
        <v>0</v>
      </c>
      <c r="I64" s="27">
        <v>0</v>
      </c>
      <c r="J64" s="27">
        <v>0</v>
      </c>
      <c r="K64" s="27">
        <v>0</v>
      </c>
    </row>
    <row r="65" spans="1:11" ht="12.75" customHeight="1">
      <c r="A65" s="270"/>
      <c r="B65" s="266"/>
      <c r="C65" s="265"/>
      <c r="D65" s="84">
        <v>62</v>
      </c>
      <c r="E65" s="5"/>
      <c r="F65" s="6"/>
      <c r="G65" s="146" t="s">
        <v>26</v>
      </c>
      <c r="H65" s="186">
        <f>SUM(H60:H64)</f>
        <v>200</v>
      </c>
      <c r="I65" s="26">
        <f>SUM(I60:I64)</f>
        <v>200</v>
      </c>
      <c r="J65" s="26">
        <f>SUM(J60:J64)</f>
        <v>651</v>
      </c>
      <c r="K65" s="26">
        <f>SUM(K60:K64)</f>
        <v>1651</v>
      </c>
    </row>
    <row r="66" spans="1:11" ht="12.75" customHeight="1" thickBot="1">
      <c r="A66" s="271"/>
      <c r="B66" s="267"/>
      <c r="C66" s="268"/>
      <c r="D66" s="85">
        <v>63</v>
      </c>
      <c r="E66" s="9"/>
      <c r="F66" s="10"/>
      <c r="G66" s="147" t="s">
        <v>64</v>
      </c>
      <c r="H66" s="187">
        <f>H59+H65</f>
        <v>93479</v>
      </c>
      <c r="I66" s="29">
        <f>I59+I65</f>
        <v>100986</v>
      </c>
      <c r="J66" s="29">
        <f>J59+J65</f>
        <v>102237</v>
      </c>
      <c r="K66" s="29">
        <f>K59+K65</f>
        <v>103237</v>
      </c>
    </row>
    <row r="67" spans="1:11" ht="12.75" customHeight="1">
      <c r="A67" s="245" t="s">
        <v>24</v>
      </c>
      <c r="B67" s="254" t="s">
        <v>29</v>
      </c>
      <c r="C67" s="262"/>
      <c r="D67" s="83">
        <v>64</v>
      </c>
      <c r="E67" s="157">
        <v>4111</v>
      </c>
      <c r="F67" s="157" t="s">
        <v>216</v>
      </c>
      <c r="G67" s="158" t="s">
        <v>217</v>
      </c>
      <c r="H67" s="188">
        <v>0</v>
      </c>
      <c r="I67" s="161">
        <v>0</v>
      </c>
      <c r="J67" s="161">
        <v>0</v>
      </c>
      <c r="K67" s="161">
        <v>0</v>
      </c>
    </row>
    <row r="68" spans="1:11" ht="12.75">
      <c r="A68" s="240"/>
      <c r="B68" s="263"/>
      <c r="C68" s="264"/>
      <c r="D68" s="84">
        <v>65</v>
      </c>
      <c r="E68" s="109">
        <v>4112</v>
      </c>
      <c r="F68" s="109"/>
      <c r="G68" s="159" t="s">
        <v>196</v>
      </c>
      <c r="H68" s="189">
        <f>5016+58</f>
        <v>5074</v>
      </c>
      <c r="I68" s="176">
        <f>5016+58+249</f>
        <v>5323</v>
      </c>
      <c r="J68" s="133">
        <f>5016+58+249</f>
        <v>5323</v>
      </c>
      <c r="K68" s="133">
        <f>5016+58+249</f>
        <v>5323</v>
      </c>
    </row>
    <row r="69" spans="1:11" ht="12.75">
      <c r="A69" s="240"/>
      <c r="B69" s="263"/>
      <c r="C69" s="264"/>
      <c r="D69" s="84">
        <v>66</v>
      </c>
      <c r="E69" s="109">
        <v>4116</v>
      </c>
      <c r="F69" s="109">
        <v>3742</v>
      </c>
      <c r="G69" s="159" t="s">
        <v>154</v>
      </c>
      <c r="H69" s="185">
        <v>0</v>
      </c>
      <c r="I69" s="31">
        <v>0</v>
      </c>
      <c r="J69" s="31">
        <v>0</v>
      </c>
      <c r="K69" s="31">
        <v>0</v>
      </c>
    </row>
    <row r="70" spans="1:11" ht="12.75">
      <c r="A70" s="240"/>
      <c r="B70" s="263"/>
      <c r="C70" s="264"/>
      <c r="D70" s="84">
        <v>67</v>
      </c>
      <c r="E70" s="109">
        <v>4116.22</v>
      </c>
      <c r="F70" s="109"/>
      <c r="G70" s="154" t="s">
        <v>136</v>
      </c>
      <c r="H70" s="185">
        <v>500</v>
      </c>
      <c r="I70" s="133">
        <v>600</v>
      </c>
      <c r="J70" s="133">
        <v>600</v>
      </c>
      <c r="K70" s="133">
        <v>600</v>
      </c>
    </row>
    <row r="71" spans="1:11" ht="12.75">
      <c r="A71" s="240"/>
      <c r="B71" s="263"/>
      <c r="C71" s="264"/>
      <c r="D71" s="84">
        <v>68</v>
      </c>
      <c r="E71" s="109">
        <v>4116</v>
      </c>
      <c r="F71" s="109"/>
      <c r="G71" s="154" t="s">
        <v>112</v>
      </c>
      <c r="H71" s="177">
        <v>2500</v>
      </c>
      <c r="I71" s="106">
        <v>2500</v>
      </c>
      <c r="J71" s="106">
        <v>2500</v>
      </c>
      <c r="K71" s="106">
        <v>2500</v>
      </c>
    </row>
    <row r="72" spans="1:11" ht="12.75">
      <c r="A72" s="240"/>
      <c r="B72" s="263"/>
      <c r="C72" s="264"/>
      <c r="D72" s="84">
        <v>69</v>
      </c>
      <c r="E72" s="109">
        <v>4111</v>
      </c>
      <c r="F72" s="109" t="s">
        <v>214</v>
      </c>
      <c r="G72" s="154" t="s">
        <v>215</v>
      </c>
      <c r="H72" s="177">
        <v>0</v>
      </c>
      <c r="I72" s="104">
        <v>130</v>
      </c>
      <c r="J72" s="106">
        <v>130</v>
      </c>
      <c r="K72" s="106">
        <v>130</v>
      </c>
    </row>
    <row r="73" spans="1:11" ht="12.75">
      <c r="A73" s="240"/>
      <c r="B73" s="263"/>
      <c r="C73" s="264"/>
      <c r="D73" s="84">
        <v>70</v>
      </c>
      <c r="E73" s="109">
        <v>4121</v>
      </c>
      <c r="F73" s="109"/>
      <c r="G73" s="154" t="s">
        <v>177</v>
      </c>
      <c r="H73" s="177">
        <v>606</v>
      </c>
      <c r="I73" s="106">
        <v>730</v>
      </c>
      <c r="J73" s="106">
        <v>730</v>
      </c>
      <c r="K73" s="106">
        <v>730</v>
      </c>
    </row>
    <row r="74" spans="1:11" ht="12.75">
      <c r="A74" s="240"/>
      <c r="B74" s="263"/>
      <c r="C74" s="264"/>
      <c r="D74" s="84">
        <v>71</v>
      </c>
      <c r="E74" s="109">
        <v>4116</v>
      </c>
      <c r="F74" s="109"/>
      <c r="G74" s="154" t="s">
        <v>145</v>
      </c>
      <c r="H74" s="180">
        <v>0</v>
      </c>
      <c r="I74" s="27">
        <v>0</v>
      </c>
      <c r="J74" s="27">
        <v>0</v>
      </c>
      <c r="K74" s="27">
        <v>0</v>
      </c>
    </row>
    <row r="75" spans="1:11" ht="12.75">
      <c r="A75" s="240"/>
      <c r="B75" s="263"/>
      <c r="C75" s="264"/>
      <c r="D75" s="84">
        <v>72</v>
      </c>
      <c r="E75" s="109">
        <v>4122</v>
      </c>
      <c r="F75" s="109" t="s">
        <v>190</v>
      </c>
      <c r="G75" s="154" t="s">
        <v>187</v>
      </c>
      <c r="H75" s="177">
        <v>0</v>
      </c>
      <c r="I75" s="106">
        <v>0</v>
      </c>
      <c r="J75" s="106">
        <v>0</v>
      </c>
      <c r="K75" s="106">
        <v>0</v>
      </c>
    </row>
    <row r="76" spans="1:11" ht="12.75">
      <c r="A76" s="240"/>
      <c r="B76" s="263"/>
      <c r="C76" s="264"/>
      <c r="D76" s="84">
        <v>73</v>
      </c>
      <c r="E76" s="109">
        <v>4122</v>
      </c>
      <c r="F76" s="109"/>
      <c r="G76" s="154" t="s">
        <v>184</v>
      </c>
      <c r="H76" s="177">
        <v>0</v>
      </c>
      <c r="I76" s="106">
        <v>0</v>
      </c>
      <c r="J76" s="106">
        <v>0</v>
      </c>
      <c r="K76" s="106">
        <v>0</v>
      </c>
    </row>
    <row r="77" spans="1:11" ht="12.75">
      <c r="A77" s="240"/>
      <c r="B77" s="263"/>
      <c r="C77" s="264"/>
      <c r="D77" s="84">
        <v>74</v>
      </c>
      <c r="E77" s="109">
        <v>4122</v>
      </c>
      <c r="F77" s="109"/>
      <c r="G77" s="154" t="s">
        <v>206</v>
      </c>
      <c r="H77" s="180">
        <v>0</v>
      </c>
      <c r="I77" s="106">
        <v>0</v>
      </c>
      <c r="J77" s="104">
        <f>0+13</f>
        <v>13</v>
      </c>
      <c r="K77" s="106">
        <f>0+13</f>
        <v>13</v>
      </c>
    </row>
    <row r="78" spans="1:11" ht="12.75">
      <c r="A78" s="240"/>
      <c r="B78" s="263"/>
      <c r="C78" s="264"/>
      <c r="D78" s="84">
        <v>75</v>
      </c>
      <c r="E78" s="109">
        <v>4116</v>
      </c>
      <c r="F78" s="109" t="s">
        <v>209</v>
      </c>
      <c r="G78" s="154" t="s">
        <v>212</v>
      </c>
      <c r="H78" s="179">
        <v>0</v>
      </c>
      <c r="I78" s="106">
        <v>0</v>
      </c>
      <c r="J78" s="104">
        <f>202+512</f>
        <v>714</v>
      </c>
      <c r="K78" s="106">
        <f>202+512</f>
        <v>714</v>
      </c>
    </row>
    <row r="79" spans="1:11" ht="12.75">
      <c r="A79" s="240"/>
      <c r="B79" s="263"/>
      <c r="C79" s="264"/>
      <c r="D79" s="84">
        <v>76</v>
      </c>
      <c r="E79" s="109"/>
      <c r="F79" s="109"/>
      <c r="G79" s="155" t="s">
        <v>22</v>
      </c>
      <c r="H79" s="179">
        <f>SUM(H67:H78)</f>
        <v>8680</v>
      </c>
      <c r="I79" s="35">
        <f>SUM(I67:I78)</f>
        <v>9283</v>
      </c>
      <c r="J79" s="35">
        <f>SUM(J67:J78)</f>
        <v>10010</v>
      </c>
      <c r="K79" s="35">
        <f>SUM(K67:K78)</f>
        <v>10010</v>
      </c>
    </row>
    <row r="80" spans="1:11" ht="12.75">
      <c r="A80" s="240"/>
      <c r="B80" s="258" t="s">
        <v>30</v>
      </c>
      <c r="C80" s="257"/>
      <c r="D80" s="84">
        <v>77</v>
      </c>
      <c r="E80" s="160">
        <v>4213</v>
      </c>
      <c r="F80" s="160" t="s">
        <v>152</v>
      </c>
      <c r="G80" s="156" t="s">
        <v>153</v>
      </c>
      <c r="H80" s="177">
        <v>0</v>
      </c>
      <c r="I80" s="106">
        <v>0</v>
      </c>
      <c r="J80" s="106">
        <v>0</v>
      </c>
      <c r="K80" s="106">
        <v>0</v>
      </c>
    </row>
    <row r="81" spans="1:11" ht="12.75">
      <c r="A81" s="240"/>
      <c r="B81" s="255"/>
      <c r="C81" s="257"/>
      <c r="D81" s="84">
        <v>78</v>
      </c>
      <c r="E81" s="160">
        <v>4216</v>
      </c>
      <c r="F81" s="160" t="s">
        <v>210</v>
      </c>
      <c r="G81" s="156" t="s">
        <v>211</v>
      </c>
      <c r="H81" s="177">
        <v>0</v>
      </c>
      <c r="I81" s="106">
        <v>0</v>
      </c>
      <c r="J81" s="106">
        <v>0</v>
      </c>
      <c r="K81" s="106">
        <v>0</v>
      </c>
    </row>
    <row r="82" spans="1:11" ht="12.75">
      <c r="A82" s="240"/>
      <c r="B82" s="255"/>
      <c r="C82" s="257"/>
      <c r="D82" s="84">
        <v>79</v>
      </c>
      <c r="E82" s="160">
        <v>4216</v>
      </c>
      <c r="F82" s="160" t="s">
        <v>159</v>
      </c>
      <c r="G82" s="156" t="s">
        <v>160</v>
      </c>
      <c r="H82" s="177">
        <v>0</v>
      </c>
      <c r="I82" s="106">
        <v>0</v>
      </c>
      <c r="J82" s="106">
        <v>0</v>
      </c>
      <c r="K82" s="106">
        <v>0</v>
      </c>
    </row>
    <row r="83" spans="1:11" ht="12.75">
      <c r="A83" s="240"/>
      <c r="B83" s="255"/>
      <c r="C83" s="257"/>
      <c r="D83" s="84">
        <v>80</v>
      </c>
      <c r="E83" s="160">
        <v>4216</v>
      </c>
      <c r="F83" s="160"/>
      <c r="G83" s="156" t="s">
        <v>213</v>
      </c>
      <c r="H83" s="177">
        <v>0</v>
      </c>
      <c r="I83" s="106">
        <v>0</v>
      </c>
      <c r="J83" s="106">
        <v>0</v>
      </c>
      <c r="K83" s="106">
        <v>0</v>
      </c>
    </row>
    <row r="84" spans="1:11" ht="12.75">
      <c r="A84" s="240"/>
      <c r="B84" s="255"/>
      <c r="C84" s="257"/>
      <c r="D84" s="84">
        <v>81</v>
      </c>
      <c r="E84" s="160">
        <v>4221</v>
      </c>
      <c r="F84" s="160"/>
      <c r="G84" s="156" t="s">
        <v>266</v>
      </c>
      <c r="H84" s="177">
        <v>0</v>
      </c>
      <c r="I84" s="106">
        <v>0</v>
      </c>
      <c r="J84" s="106">
        <v>0</v>
      </c>
      <c r="K84" s="104">
        <v>103</v>
      </c>
    </row>
    <row r="85" spans="1:11" ht="12.75">
      <c r="A85" s="240"/>
      <c r="B85" s="255"/>
      <c r="C85" s="257"/>
      <c r="D85" s="84">
        <v>82</v>
      </c>
      <c r="E85" s="160">
        <v>4222</v>
      </c>
      <c r="F85" s="160"/>
      <c r="G85" s="156" t="s">
        <v>267</v>
      </c>
      <c r="H85" s="179">
        <v>0</v>
      </c>
      <c r="I85" s="106">
        <v>0</v>
      </c>
      <c r="J85" s="106">
        <v>0</v>
      </c>
      <c r="K85" s="104">
        <v>82</v>
      </c>
    </row>
    <row r="86" spans="1:11" ht="12.75">
      <c r="A86" s="240"/>
      <c r="B86" s="255"/>
      <c r="C86" s="257"/>
      <c r="D86" s="84">
        <v>83</v>
      </c>
      <c r="E86" s="160">
        <v>4222</v>
      </c>
      <c r="F86" s="160"/>
      <c r="G86" s="156" t="s">
        <v>193</v>
      </c>
      <c r="H86" s="177">
        <v>0</v>
      </c>
      <c r="I86" s="106">
        <v>0</v>
      </c>
      <c r="J86" s="106">
        <v>0</v>
      </c>
      <c r="K86" s="104">
        <v>209</v>
      </c>
    </row>
    <row r="87" spans="1:11" ht="12.75">
      <c r="A87" s="240"/>
      <c r="B87" s="255"/>
      <c r="C87" s="257"/>
      <c r="D87" s="84">
        <v>84</v>
      </c>
      <c r="E87" s="160"/>
      <c r="F87" s="160"/>
      <c r="G87" s="155" t="s">
        <v>23</v>
      </c>
      <c r="H87" s="190">
        <f>SUM(H80:H86)</f>
        <v>0</v>
      </c>
      <c r="I87" s="162">
        <f>SUM(I80:I86)</f>
        <v>0</v>
      </c>
      <c r="J87" s="162">
        <f>SUM(J80:J86)</f>
        <v>0</v>
      </c>
      <c r="K87" s="162">
        <f>SUM(K80:K86)</f>
        <v>394</v>
      </c>
    </row>
    <row r="88" spans="1:11" ht="13.5" thickBot="1">
      <c r="A88" s="253"/>
      <c r="B88" s="259"/>
      <c r="C88" s="260"/>
      <c r="D88" s="86">
        <v>85</v>
      </c>
      <c r="E88" s="7"/>
      <c r="F88" s="7"/>
      <c r="G88" s="148" t="s">
        <v>65</v>
      </c>
      <c r="H88" s="191">
        <f>H79+H87</f>
        <v>8680</v>
      </c>
      <c r="I88" s="45">
        <f>I79+I87</f>
        <v>9283</v>
      </c>
      <c r="J88" s="45">
        <f>J79+J87</f>
        <v>10010</v>
      </c>
      <c r="K88" s="45">
        <f>K79+K87</f>
        <v>10404</v>
      </c>
    </row>
    <row r="89" spans="1:11" ht="13.5" thickBot="1">
      <c r="A89" s="46"/>
      <c r="B89" s="47"/>
      <c r="C89" s="81"/>
      <c r="D89" s="82">
        <v>86</v>
      </c>
      <c r="E89" s="48"/>
      <c r="F89" s="48"/>
      <c r="G89" s="149" t="s">
        <v>66</v>
      </c>
      <c r="H89" s="192">
        <f>H66+H88</f>
        <v>102159</v>
      </c>
      <c r="I89" s="49">
        <f>I66+I88</f>
        <v>110269</v>
      </c>
      <c r="J89" s="49">
        <f>J66+J88</f>
        <v>112247</v>
      </c>
      <c r="K89" s="49">
        <f>K66+K88</f>
        <v>113641</v>
      </c>
    </row>
    <row r="90" ht="12.75">
      <c r="D90" s="58"/>
    </row>
    <row r="91" ht="12.75">
      <c r="G91" s="40" t="s">
        <v>101</v>
      </c>
    </row>
    <row r="94" ht="12.75">
      <c r="G94" s="50"/>
    </row>
  </sheetData>
  <mergeCells count="15">
    <mergeCell ref="A67:A88"/>
    <mergeCell ref="B4:B59"/>
    <mergeCell ref="C22:C59"/>
    <mergeCell ref="B80:C88"/>
    <mergeCell ref="C4:C21"/>
    <mergeCell ref="B67:C79"/>
    <mergeCell ref="B60:C66"/>
    <mergeCell ref="A4:A66"/>
    <mergeCell ref="H2:K2"/>
    <mergeCell ref="A2:G2"/>
    <mergeCell ref="M35:M37"/>
    <mergeCell ref="K35:K37"/>
    <mergeCell ref="H35:H37"/>
    <mergeCell ref="I35:I37"/>
    <mergeCell ref="J35:J37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4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78" sqref="J78:J84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8" width="14.75390625" style="0" customWidth="1"/>
    <col min="9" max="9" width="15.125" style="0" customWidth="1"/>
    <col min="10" max="10" width="15.875" style="0" customWidth="1"/>
  </cols>
  <sheetData>
    <row r="1" spans="1:10" ht="16.5" thickBot="1">
      <c r="A1" s="249" t="s">
        <v>264</v>
      </c>
      <c r="B1" s="249"/>
      <c r="C1" s="249"/>
      <c r="D1" s="249"/>
      <c r="E1" s="249"/>
      <c r="F1" s="248" t="s">
        <v>262</v>
      </c>
      <c r="G1" s="285"/>
      <c r="H1" s="285"/>
      <c r="I1" s="285"/>
      <c r="J1" s="285"/>
    </row>
    <row r="2" spans="1:10" ht="39" customHeight="1" thickBot="1">
      <c r="A2" s="44"/>
      <c r="B2" s="166" t="s">
        <v>27</v>
      </c>
      <c r="C2" s="166" t="s">
        <v>1</v>
      </c>
      <c r="D2" s="166" t="s">
        <v>0</v>
      </c>
      <c r="E2" s="317" t="s">
        <v>2</v>
      </c>
      <c r="F2" s="318"/>
      <c r="G2" s="59" t="s">
        <v>203</v>
      </c>
      <c r="H2" s="56" t="s">
        <v>254</v>
      </c>
      <c r="I2" s="56" t="s">
        <v>258</v>
      </c>
      <c r="J2" s="56" t="s">
        <v>263</v>
      </c>
    </row>
    <row r="3" spans="1:10" ht="12.75">
      <c r="A3" s="301" t="s">
        <v>57</v>
      </c>
      <c r="B3" s="14">
        <v>1</v>
      </c>
      <c r="C3" s="8"/>
      <c r="D3" s="8">
        <v>1014</v>
      </c>
      <c r="E3" s="319" t="s">
        <v>83</v>
      </c>
      <c r="F3" s="320"/>
      <c r="G3" s="127">
        <v>200</v>
      </c>
      <c r="H3" s="127">
        <v>200</v>
      </c>
      <c r="I3" s="127">
        <v>200</v>
      </c>
      <c r="J3" s="127">
        <v>200</v>
      </c>
    </row>
    <row r="4" spans="1:10" ht="12.75">
      <c r="A4" s="302"/>
      <c r="B4" s="15">
        <v>2</v>
      </c>
      <c r="C4" s="5"/>
      <c r="D4" s="5"/>
      <c r="E4" s="314" t="s">
        <v>84</v>
      </c>
      <c r="F4" s="313"/>
      <c r="G4" s="60">
        <f>SUM(G3)</f>
        <v>200</v>
      </c>
      <c r="H4" s="60">
        <f>SUM(H3)</f>
        <v>200</v>
      </c>
      <c r="I4" s="60">
        <f>SUM(I3)</f>
        <v>200</v>
      </c>
      <c r="J4" s="60">
        <f>SUM(J3)</f>
        <v>200</v>
      </c>
    </row>
    <row r="5" spans="1:10" ht="12.75">
      <c r="A5" s="302"/>
      <c r="B5" s="15">
        <v>3</v>
      </c>
      <c r="C5" s="3">
        <v>5323</v>
      </c>
      <c r="D5" s="109" t="s">
        <v>204</v>
      </c>
      <c r="E5" s="312" t="s">
        <v>70</v>
      </c>
      <c r="F5" s="313"/>
      <c r="G5" s="135">
        <v>625</v>
      </c>
      <c r="H5" s="135">
        <v>625</v>
      </c>
      <c r="I5" s="135">
        <v>625</v>
      </c>
      <c r="J5" s="135">
        <v>625</v>
      </c>
    </row>
    <row r="6" spans="1:11" ht="12.75">
      <c r="A6" s="302"/>
      <c r="B6" s="15">
        <v>4</v>
      </c>
      <c r="C6" s="5"/>
      <c r="D6" s="5"/>
      <c r="E6" s="314" t="s">
        <v>71</v>
      </c>
      <c r="F6" s="313"/>
      <c r="G6" s="61">
        <f>SUM(G5)</f>
        <v>625</v>
      </c>
      <c r="H6" s="61">
        <f>SUM(H5)</f>
        <v>625</v>
      </c>
      <c r="I6" s="61">
        <f>SUM(I5)</f>
        <v>625</v>
      </c>
      <c r="J6" s="61">
        <f>SUM(J5)</f>
        <v>625</v>
      </c>
      <c r="K6" s="1"/>
    </row>
    <row r="7" spans="1:10" ht="12.75">
      <c r="A7" s="302"/>
      <c r="B7" s="15">
        <v>5</v>
      </c>
      <c r="C7" s="5"/>
      <c r="D7" s="5">
        <v>3111</v>
      </c>
      <c r="E7" s="255" t="s">
        <v>41</v>
      </c>
      <c r="F7" s="281"/>
      <c r="G7" s="107">
        <f>1573+338</f>
        <v>1911</v>
      </c>
      <c r="H7" s="107">
        <v>1943</v>
      </c>
      <c r="I7" s="107">
        <v>1943</v>
      </c>
      <c r="J7" s="107">
        <v>1943</v>
      </c>
    </row>
    <row r="8" spans="1:10" ht="12.75">
      <c r="A8" s="302"/>
      <c r="B8" s="15">
        <v>6</v>
      </c>
      <c r="C8" s="5"/>
      <c r="D8" s="5">
        <v>3119</v>
      </c>
      <c r="E8" s="255" t="s">
        <v>37</v>
      </c>
      <c r="F8" s="281"/>
      <c r="G8" s="107">
        <f>967+164</f>
        <v>1131</v>
      </c>
      <c r="H8" s="107">
        <v>1389</v>
      </c>
      <c r="I8" s="107">
        <f>1389+202</f>
        <v>1591</v>
      </c>
      <c r="J8" s="107">
        <f>1389+202</f>
        <v>1591</v>
      </c>
    </row>
    <row r="9" spans="1:10" ht="12.75">
      <c r="A9" s="302"/>
      <c r="B9" s="15">
        <v>7</v>
      </c>
      <c r="C9" s="5"/>
      <c r="D9" s="5">
        <v>3113</v>
      </c>
      <c r="E9" s="255" t="s">
        <v>38</v>
      </c>
      <c r="F9" s="281"/>
      <c r="G9" s="107">
        <f>4500+787</f>
        <v>5287</v>
      </c>
      <c r="H9" s="107">
        <v>5092</v>
      </c>
      <c r="I9" s="103">
        <f>5092+512</f>
        <v>5604</v>
      </c>
      <c r="J9" s="107">
        <f>5092+512</f>
        <v>5604</v>
      </c>
    </row>
    <row r="10" spans="1:10" ht="12.75">
      <c r="A10" s="302"/>
      <c r="B10" s="15">
        <v>8</v>
      </c>
      <c r="C10" s="5"/>
      <c r="D10" s="5">
        <v>3141</v>
      </c>
      <c r="E10" s="255" t="s">
        <v>39</v>
      </c>
      <c r="F10" s="281"/>
      <c r="G10" s="128">
        <f>997+483</f>
        <v>1480</v>
      </c>
      <c r="H10" s="128">
        <v>1536</v>
      </c>
      <c r="I10" s="165">
        <f>1536+120</f>
        <v>1656</v>
      </c>
      <c r="J10" s="128">
        <f>1536+120</f>
        <v>1656</v>
      </c>
    </row>
    <row r="11" spans="1:11" ht="12.75">
      <c r="A11" s="302"/>
      <c r="B11" s="15">
        <v>9</v>
      </c>
      <c r="C11" s="5"/>
      <c r="D11" s="5">
        <v>3111</v>
      </c>
      <c r="E11" s="304" t="s">
        <v>148</v>
      </c>
      <c r="F11" s="305"/>
      <c r="G11" s="128">
        <v>0</v>
      </c>
      <c r="H11" s="128">
        <v>0</v>
      </c>
      <c r="I11" s="128">
        <v>0</v>
      </c>
      <c r="J11" s="128">
        <v>0</v>
      </c>
      <c r="K11" s="97"/>
    </row>
    <row r="12" spans="1:10" ht="12.75">
      <c r="A12" s="302"/>
      <c r="B12" s="15">
        <v>10</v>
      </c>
      <c r="C12" s="5"/>
      <c r="D12" s="5"/>
      <c r="E12" s="304" t="s">
        <v>223</v>
      </c>
      <c r="F12" s="305"/>
      <c r="G12" s="129">
        <v>300</v>
      </c>
      <c r="H12" s="219">
        <f>2000+1000</f>
        <v>3000</v>
      </c>
      <c r="I12" s="129">
        <f>2000+1000</f>
        <v>3000</v>
      </c>
      <c r="J12" s="129">
        <f>2000+1000</f>
        <v>3000</v>
      </c>
    </row>
    <row r="13" spans="1:10" ht="12.75">
      <c r="A13" s="302"/>
      <c r="B13" s="15">
        <v>11</v>
      </c>
      <c r="C13" s="5"/>
      <c r="D13" s="5"/>
      <c r="E13" s="308" t="s">
        <v>224</v>
      </c>
      <c r="F13" s="309"/>
      <c r="G13" s="63">
        <v>0</v>
      </c>
      <c r="H13" s="63">
        <v>500</v>
      </c>
      <c r="I13" s="63">
        <v>500</v>
      </c>
      <c r="J13" s="63">
        <v>500</v>
      </c>
    </row>
    <row r="14" spans="1:10" ht="12.75">
      <c r="A14" s="302"/>
      <c r="B14" s="15">
        <v>12</v>
      </c>
      <c r="C14" s="5"/>
      <c r="D14" s="5"/>
      <c r="E14" s="279" t="s">
        <v>42</v>
      </c>
      <c r="F14" s="281"/>
      <c r="G14" s="64">
        <f>SUM(G7:G13)</f>
        <v>10109</v>
      </c>
      <c r="H14" s="64">
        <f>SUM(H7:H13)</f>
        <v>13460</v>
      </c>
      <c r="I14" s="64">
        <f>SUM(I7:I13)</f>
        <v>14294</v>
      </c>
      <c r="J14" s="64">
        <f>SUM(J7:J13)</f>
        <v>14294</v>
      </c>
    </row>
    <row r="15" spans="1:10" ht="12.75">
      <c r="A15" s="302"/>
      <c r="B15" s="15">
        <v>13</v>
      </c>
      <c r="C15" s="5"/>
      <c r="D15" s="5">
        <v>3319</v>
      </c>
      <c r="E15" s="255" t="s">
        <v>168</v>
      </c>
      <c r="F15" s="281"/>
      <c r="G15" s="62">
        <v>45</v>
      </c>
      <c r="H15" s="107">
        <v>100</v>
      </c>
      <c r="I15" s="107">
        <v>100</v>
      </c>
      <c r="J15" s="107">
        <v>100</v>
      </c>
    </row>
    <row r="16" spans="1:10" ht="12.75">
      <c r="A16" s="302"/>
      <c r="B16" s="15">
        <v>14</v>
      </c>
      <c r="C16" s="5"/>
      <c r="D16" s="5">
        <v>3319</v>
      </c>
      <c r="E16" s="255" t="s">
        <v>169</v>
      </c>
      <c r="F16" s="281"/>
      <c r="G16" s="62">
        <v>800</v>
      </c>
      <c r="H16" s="107">
        <v>900</v>
      </c>
      <c r="I16" s="107">
        <v>900</v>
      </c>
      <c r="J16" s="107">
        <v>900</v>
      </c>
    </row>
    <row r="17" spans="1:10" ht="12.75">
      <c r="A17" s="302"/>
      <c r="B17" s="15">
        <v>15</v>
      </c>
      <c r="C17" s="5"/>
      <c r="D17" s="5">
        <v>3349</v>
      </c>
      <c r="E17" s="255" t="s">
        <v>12</v>
      </c>
      <c r="F17" s="281"/>
      <c r="G17" s="62">
        <v>300</v>
      </c>
      <c r="H17" s="62">
        <v>300</v>
      </c>
      <c r="I17" s="62">
        <v>300</v>
      </c>
      <c r="J17" s="62">
        <v>300</v>
      </c>
    </row>
    <row r="18" spans="1:10" ht="12.75">
      <c r="A18" s="302"/>
      <c r="B18" s="51">
        <v>16</v>
      </c>
      <c r="C18" s="5"/>
      <c r="D18" s="109">
        <v>3349</v>
      </c>
      <c r="E18" s="306" t="s">
        <v>239</v>
      </c>
      <c r="F18" s="307"/>
      <c r="G18" s="62">
        <v>0</v>
      </c>
      <c r="H18" s="107">
        <v>300</v>
      </c>
      <c r="I18" s="107">
        <v>300</v>
      </c>
      <c r="J18" s="107">
        <v>300</v>
      </c>
    </row>
    <row r="19" spans="1:10" ht="12.75">
      <c r="A19" s="302"/>
      <c r="B19" s="15">
        <v>17</v>
      </c>
      <c r="C19" s="5"/>
      <c r="D19" s="52" t="s">
        <v>188</v>
      </c>
      <c r="E19" s="255" t="s">
        <v>178</v>
      </c>
      <c r="F19" s="281"/>
      <c r="G19" s="107">
        <v>6104</v>
      </c>
      <c r="H19" s="107">
        <f>4020+386+99+600+1131</f>
        <v>6236</v>
      </c>
      <c r="I19" s="107">
        <f>4020+386+99+600+1131</f>
        <v>6236</v>
      </c>
      <c r="J19" s="107">
        <f>4020+386+99+600+1131</f>
        <v>6236</v>
      </c>
    </row>
    <row r="20" spans="1:10" ht="12.75">
      <c r="A20" s="302"/>
      <c r="B20" s="15">
        <v>18</v>
      </c>
      <c r="C20" s="5"/>
      <c r="D20" s="5">
        <v>3399</v>
      </c>
      <c r="E20" s="255" t="s">
        <v>103</v>
      </c>
      <c r="F20" s="281"/>
      <c r="G20" s="107">
        <v>120</v>
      </c>
      <c r="H20" s="107">
        <v>120</v>
      </c>
      <c r="I20" s="107">
        <v>120</v>
      </c>
      <c r="J20" s="107">
        <v>120</v>
      </c>
    </row>
    <row r="21" spans="1:10" ht="12.75">
      <c r="A21" s="302"/>
      <c r="B21" s="169">
        <v>19</v>
      </c>
      <c r="C21" s="5"/>
      <c r="D21" s="5" t="s">
        <v>75</v>
      </c>
      <c r="E21" s="255" t="s">
        <v>99</v>
      </c>
      <c r="F21" s="281"/>
      <c r="G21" s="103">
        <f>50+42</f>
        <v>92</v>
      </c>
      <c r="H21" s="103">
        <f>100+9</f>
        <v>109</v>
      </c>
      <c r="I21" s="107">
        <f>100+9</f>
        <v>109</v>
      </c>
      <c r="J21" s="107">
        <f>100+9</f>
        <v>109</v>
      </c>
    </row>
    <row r="22" spans="1:10" ht="12.75">
      <c r="A22" s="302"/>
      <c r="B22" s="15">
        <v>20</v>
      </c>
      <c r="C22" s="5"/>
      <c r="D22" s="5" t="s">
        <v>75</v>
      </c>
      <c r="E22" s="310" t="s">
        <v>100</v>
      </c>
      <c r="F22" s="311"/>
      <c r="G22" s="103">
        <f>50+150</f>
        <v>200</v>
      </c>
      <c r="H22" s="103">
        <f>100+163-163</f>
        <v>100</v>
      </c>
      <c r="I22" s="107">
        <f>100+163-163</f>
        <v>100</v>
      </c>
      <c r="J22" s="107">
        <f>100+163-163</f>
        <v>100</v>
      </c>
    </row>
    <row r="23" spans="1:10" ht="12.75">
      <c r="A23" s="302"/>
      <c r="B23" s="15">
        <v>21</v>
      </c>
      <c r="C23" s="5"/>
      <c r="D23" s="5" t="s">
        <v>75</v>
      </c>
      <c r="E23" s="306" t="s">
        <v>237</v>
      </c>
      <c r="F23" s="307"/>
      <c r="G23" s="107">
        <v>0</v>
      </c>
      <c r="H23" s="103">
        <f>500+500-1000</f>
        <v>0</v>
      </c>
      <c r="I23" s="107">
        <f>500+500-1000</f>
        <v>0</v>
      </c>
      <c r="J23" s="107">
        <f>500+500-1000</f>
        <v>0</v>
      </c>
    </row>
    <row r="24" spans="1:10" ht="12.75">
      <c r="A24" s="302"/>
      <c r="B24" s="15">
        <v>22</v>
      </c>
      <c r="C24" s="5"/>
      <c r="D24" s="5"/>
      <c r="E24" s="279" t="s">
        <v>43</v>
      </c>
      <c r="F24" s="281"/>
      <c r="G24" s="64">
        <f>SUM(G15:G23)</f>
        <v>7661</v>
      </c>
      <c r="H24" s="64">
        <f>SUM(H15:H23)</f>
        <v>8165</v>
      </c>
      <c r="I24" s="64">
        <f>SUM(I15:I23)</f>
        <v>8165</v>
      </c>
      <c r="J24" s="64">
        <f>SUM(J15:J23)</f>
        <v>8165</v>
      </c>
    </row>
    <row r="25" spans="1:10" ht="12.75">
      <c r="A25" s="302"/>
      <c r="B25" s="170">
        <v>23</v>
      </c>
      <c r="C25" s="5"/>
      <c r="D25" s="3">
        <v>6223</v>
      </c>
      <c r="E25" s="283" t="s">
        <v>98</v>
      </c>
      <c r="F25" s="281"/>
      <c r="G25" s="62">
        <v>400</v>
      </c>
      <c r="H25" s="62">
        <v>400</v>
      </c>
      <c r="I25" s="62">
        <v>400</v>
      </c>
      <c r="J25" s="62">
        <v>400</v>
      </c>
    </row>
    <row r="26" spans="1:10" ht="12.75">
      <c r="A26" s="302"/>
      <c r="B26" s="15">
        <v>24</v>
      </c>
      <c r="C26" s="109">
        <v>5229</v>
      </c>
      <c r="D26" s="109">
        <v>3419</v>
      </c>
      <c r="E26" s="308" t="s">
        <v>189</v>
      </c>
      <c r="F26" s="309"/>
      <c r="G26" s="107">
        <v>200</v>
      </c>
      <c r="H26" s="107">
        <v>200</v>
      </c>
      <c r="I26" s="107">
        <v>200</v>
      </c>
      <c r="J26" s="107">
        <v>200</v>
      </c>
    </row>
    <row r="27" spans="1:10" ht="12.75">
      <c r="A27" s="302"/>
      <c r="B27" s="15">
        <v>25</v>
      </c>
      <c r="C27" s="5">
        <v>5229</v>
      </c>
      <c r="D27" s="3">
        <v>3419</v>
      </c>
      <c r="E27" s="283" t="s">
        <v>179</v>
      </c>
      <c r="F27" s="281"/>
      <c r="G27" s="107">
        <v>200</v>
      </c>
      <c r="H27" s="107">
        <v>200</v>
      </c>
      <c r="I27" s="107">
        <v>200</v>
      </c>
      <c r="J27" s="107">
        <v>200</v>
      </c>
    </row>
    <row r="28" spans="1:10" ht="12.75">
      <c r="A28" s="302"/>
      <c r="B28" s="321">
        <v>26</v>
      </c>
      <c r="C28" s="322" t="s">
        <v>180</v>
      </c>
      <c r="D28" s="323" t="s">
        <v>181</v>
      </c>
      <c r="E28" s="324" t="s">
        <v>96</v>
      </c>
      <c r="F28" s="17" t="s">
        <v>200</v>
      </c>
      <c r="G28" s="152">
        <f>500+200</f>
        <v>700</v>
      </c>
      <c r="H28" s="107">
        <f>500+200</f>
        <v>700</v>
      </c>
      <c r="I28" s="107">
        <f>500+200</f>
        <v>700</v>
      </c>
      <c r="J28" s="107">
        <f>500+200</f>
        <v>700</v>
      </c>
    </row>
    <row r="29" spans="1:10" ht="22.5" customHeight="1">
      <c r="A29" s="302"/>
      <c r="B29" s="321"/>
      <c r="C29" s="322"/>
      <c r="D29" s="323"/>
      <c r="E29" s="325"/>
      <c r="F29" s="87" t="s">
        <v>128</v>
      </c>
      <c r="G29" s="126">
        <v>200</v>
      </c>
      <c r="H29" s="126">
        <v>200</v>
      </c>
      <c r="I29" s="126">
        <v>200</v>
      </c>
      <c r="J29" s="126">
        <v>200</v>
      </c>
    </row>
    <row r="30" spans="1:10" ht="12.75">
      <c r="A30" s="302"/>
      <c r="B30" s="15">
        <v>27</v>
      </c>
      <c r="C30" s="5"/>
      <c r="D30" s="25"/>
      <c r="E30" s="279" t="s">
        <v>87</v>
      </c>
      <c r="F30" s="281"/>
      <c r="G30" s="64">
        <f>SUM(G25:G29)</f>
        <v>1700</v>
      </c>
      <c r="H30" s="64">
        <f>SUM(H25:H29)</f>
        <v>1700</v>
      </c>
      <c r="I30" s="64">
        <f>SUM(I25:I29)</f>
        <v>1700</v>
      </c>
      <c r="J30" s="64">
        <f>SUM(J25:J29)</f>
        <v>1700</v>
      </c>
    </row>
    <row r="31" spans="1:10" ht="12.75">
      <c r="A31" s="302"/>
      <c r="B31" s="15">
        <v>28</v>
      </c>
      <c r="C31" s="5">
        <v>5023</v>
      </c>
      <c r="D31" s="5">
        <v>6112</v>
      </c>
      <c r="E31" s="2" t="s">
        <v>76</v>
      </c>
      <c r="F31" s="30"/>
      <c r="G31" s="126">
        <v>1700</v>
      </c>
      <c r="H31" s="126">
        <v>1900</v>
      </c>
      <c r="I31" s="126">
        <v>1900</v>
      </c>
      <c r="J31" s="126">
        <v>1900</v>
      </c>
    </row>
    <row r="32" spans="1:10" ht="12.75">
      <c r="A32" s="302"/>
      <c r="B32" s="15">
        <v>29</v>
      </c>
      <c r="C32" s="5">
        <v>5023</v>
      </c>
      <c r="D32" s="5">
        <v>6112</v>
      </c>
      <c r="E32" s="110" t="s">
        <v>238</v>
      </c>
      <c r="F32" s="218"/>
      <c r="G32" s="126">
        <v>0</v>
      </c>
      <c r="H32" s="126">
        <v>700</v>
      </c>
      <c r="I32" s="126">
        <v>700</v>
      </c>
      <c r="J32" s="126">
        <v>700</v>
      </c>
    </row>
    <row r="33" spans="1:10" ht="12.75">
      <c r="A33" s="302"/>
      <c r="B33" s="15">
        <v>30</v>
      </c>
      <c r="C33" s="5">
        <v>5023</v>
      </c>
      <c r="D33" s="5">
        <v>6112</v>
      </c>
      <c r="E33" s="255" t="s">
        <v>44</v>
      </c>
      <c r="F33" s="281"/>
      <c r="G33" s="126">
        <v>500</v>
      </c>
      <c r="H33" s="126">
        <v>1100</v>
      </c>
      <c r="I33" s="126">
        <v>1100</v>
      </c>
      <c r="J33" s="126">
        <v>1100</v>
      </c>
    </row>
    <row r="34" spans="1:10" ht="12.75">
      <c r="A34" s="302"/>
      <c r="B34" s="15">
        <v>31</v>
      </c>
      <c r="C34" s="5">
        <v>5023</v>
      </c>
      <c r="D34" s="5">
        <v>6112</v>
      </c>
      <c r="E34" s="255" t="s">
        <v>80</v>
      </c>
      <c r="F34" s="281"/>
      <c r="G34" s="126">
        <v>80</v>
      </c>
      <c r="H34" s="126">
        <v>110</v>
      </c>
      <c r="I34" s="126">
        <v>110</v>
      </c>
      <c r="J34" s="126">
        <v>110</v>
      </c>
    </row>
    <row r="35" spans="1:10" ht="12.75">
      <c r="A35" s="302"/>
      <c r="B35" s="15">
        <v>32</v>
      </c>
      <c r="C35" s="5">
        <v>5492</v>
      </c>
      <c r="D35" s="5">
        <v>6112.71</v>
      </c>
      <c r="E35" s="255" t="s">
        <v>120</v>
      </c>
      <c r="F35" s="281"/>
      <c r="G35" s="62">
        <v>120</v>
      </c>
      <c r="H35" s="62">
        <v>120</v>
      </c>
      <c r="I35" s="62">
        <v>120</v>
      </c>
      <c r="J35" s="62">
        <v>120</v>
      </c>
    </row>
    <row r="36" spans="1:10" ht="12.75">
      <c r="A36" s="302"/>
      <c r="B36" s="15">
        <v>33</v>
      </c>
      <c r="C36" s="5"/>
      <c r="D36" s="109">
        <v>6114</v>
      </c>
      <c r="E36" s="308" t="s">
        <v>218</v>
      </c>
      <c r="F36" s="309"/>
      <c r="G36" s="107">
        <v>0</v>
      </c>
      <c r="H36" s="107">
        <v>0</v>
      </c>
      <c r="I36" s="107">
        <v>0</v>
      </c>
      <c r="J36" s="107">
        <v>0</v>
      </c>
    </row>
    <row r="37" spans="1:12" ht="12.75">
      <c r="A37" s="302"/>
      <c r="B37" s="84">
        <v>34</v>
      </c>
      <c r="C37" s="5"/>
      <c r="D37" s="109">
        <v>6118</v>
      </c>
      <c r="E37" s="308" t="s">
        <v>219</v>
      </c>
      <c r="F37" s="309"/>
      <c r="G37" s="107">
        <v>0</v>
      </c>
      <c r="H37" s="103">
        <f>30+100+50</f>
        <v>180</v>
      </c>
      <c r="I37" s="107">
        <f>30+100+50</f>
        <v>180</v>
      </c>
      <c r="J37" s="107">
        <f>30+100+50</f>
        <v>180</v>
      </c>
      <c r="L37" s="220"/>
    </row>
    <row r="38" spans="1:10" ht="12.75">
      <c r="A38" s="302"/>
      <c r="B38" s="15">
        <v>35</v>
      </c>
      <c r="C38" s="5"/>
      <c r="D38" s="125" t="s">
        <v>198</v>
      </c>
      <c r="E38" s="315" t="s">
        <v>199</v>
      </c>
      <c r="F38" s="316"/>
      <c r="G38" s="107">
        <v>18291</v>
      </c>
      <c r="H38" s="107">
        <v>19886</v>
      </c>
      <c r="I38" s="107">
        <v>19886</v>
      </c>
      <c r="J38" s="107">
        <v>19886</v>
      </c>
    </row>
    <row r="39" spans="1:10" ht="12.75">
      <c r="A39" s="302"/>
      <c r="B39" s="15">
        <v>36</v>
      </c>
      <c r="C39" s="5"/>
      <c r="D39" s="5">
        <v>6171</v>
      </c>
      <c r="E39" s="255" t="s">
        <v>45</v>
      </c>
      <c r="F39" s="281"/>
      <c r="G39" s="107">
        <v>250</v>
      </c>
      <c r="H39" s="107">
        <v>250</v>
      </c>
      <c r="I39" s="107">
        <v>250</v>
      </c>
      <c r="J39" s="107">
        <v>250</v>
      </c>
    </row>
    <row r="40" spans="1:10" ht="12.75">
      <c r="A40" s="302"/>
      <c r="B40" s="15">
        <v>37</v>
      </c>
      <c r="C40" s="5"/>
      <c r="D40" s="5">
        <v>6399</v>
      </c>
      <c r="E40" s="255" t="s">
        <v>126</v>
      </c>
      <c r="F40" s="281"/>
      <c r="G40" s="107">
        <f>2000+555</f>
        <v>2555</v>
      </c>
      <c r="H40" s="107">
        <f>2000+555-153</f>
        <v>2402</v>
      </c>
      <c r="I40" s="107">
        <f>2000+555-153+692</f>
        <v>3094</v>
      </c>
      <c r="J40" s="107">
        <f>2000+555-153+692</f>
        <v>3094</v>
      </c>
    </row>
    <row r="41" spans="1:10" ht="12.75">
      <c r="A41" s="302"/>
      <c r="B41" s="15">
        <v>38</v>
      </c>
      <c r="C41" s="5"/>
      <c r="D41" s="5">
        <v>6171</v>
      </c>
      <c r="E41" s="255" t="s">
        <v>46</v>
      </c>
      <c r="F41" s="281"/>
      <c r="G41" s="107">
        <v>100</v>
      </c>
      <c r="H41" s="107">
        <v>100</v>
      </c>
      <c r="I41" s="107">
        <v>100</v>
      </c>
      <c r="J41" s="107">
        <v>100</v>
      </c>
    </row>
    <row r="42" spans="1:10" ht="12.75">
      <c r="A42" s="302"/>
      <c r="B42" s="15">
        <v>39</v>
      </c>
      <c r="C42" s="5"/>
      <c r="D42" s="5">
        <v>6310</v>
      </c>
      <c r="E42" s="255" t="s">
        <v>47</v>
      </c>
      <c r="F42" s="281"/>
      <c r="G42" s="107">
        <v>117</v>
      </c>
      <c r="H42" s="107">
        <v>150</v>
      </c>
      <c r="I42" s="107">
        <v>150</v>
      </c>
      <c r="J42" s="107">
        <v>150</v>
      </c>
    </row>
    <row r="43" spans="1:10" ht="12.75">
      <c r="A43" s="302"/>
      <c r="B43" s="84">
        <v>40</v>
      </c>
      <c r="C43" s="5"/>
      <c r="D43" s="5" t="s">
        <v>256</v>
      </c>
      <c r="E43" s="255" t="s">
        <v>67</v>
      </c>
      <c r="F43" s="281"/>
      <c r="G43" s="107">
        <v>0</v>
      </c>
      <c r="H43" s="107">
        <v>0</v>
      </c>
      <c r="I43" s="107">
        <v>59</v>
      </c>
      <c r="J43" s="107">
        <v>59</v>
      </c>
    </row>
    <row r="44" spans="1:10" ht="12.75">
      <c r="A44" s="302"/>
      <c r="B44" s="15">
        <v>41</v>
      </c>
      <c r="C44" s="5" t="s">
        <v>74</v>
      </c>
      <c r="D44" s="5">
        <v>6409</v>
      </c>
      <c r="E44" s="255" t="s">
        <v>201</v>
      </c>
      <c r="F44" s="281"/>
      <c r="G44" s="107">
        <f>120+70</f>
        <v>190</v>
      </c>
      <c r="H44" s="107">
        <v>186</v>
      </c>
      <c r="I44" s="107">
        <v>186</v>
      </c>
      <c r="J44" s="107">
        <v>186</v>
      </c>
    </row>
    <row r="45" spans="1:10" ht="12.75">
      <c r="A45" s="302"/>
      <c r="B45" s="15">
        <v>42</v>
      </c>
      <c r="C45" s="5"/>
      <c r="D45" s="5"/>
      <c r="E45" s="279" t="s">
        <v>48</v>
      </c>
      <c r="F45" s="281"/>
      <c r="G45" s="64">
        <f>SUM(G31:G44)</f>
        <v>23903</v>
      </c>
      <c r="H45" s="64">
        <f>SUM(H31:H44)</f>
        <v>27084</v>
      </c>
      <c r="I45" s="64">
        <f>SUM(I31:I44)</f>
        <v>27835</v>
      </c>
      <c r="J45" s="64">
        <f>SUM(J31:J44)</f>
        <v>27835</v>
      </c>
    </row>
    <row r="46" spans="1:10" ht="12.75">
      <c r="A46" s="302"/>
      <c r="B46" s="15">
        <v>43</v>
      </c>
      <c r="C46" s="5"/>
      <c r="D46" s="5">
        <v>5512</v>
      </c>
      <c r="E46" s="255" t="s">
        <v>244</v>
      </c>
      <c r="F46" s="281"/>
      <c r="G46" s="107">
        <v>614</v>
      </c>
      <c r="H46" s="107">
        <v>705</v>
      </c>
      <c r="I46" s="107">
        <v>705</v>
      </c>
      <c r="J46" s="107">
        <v>705</v>
      </c>
    </row>
    <row r="47" spans="1:10" ht="12.75">
      <c r="A47" s="302"/>
      <c r="B47" s="15">
        <v>44</v>
      </c>
      <c r="C47" s="5"/>
      <c r="D47" s="5">
        <v>5521</v>
      </c>
      <c r="E47" s="255" t="s">
        <v>49</v>
      </c>
      <c r="F47" s="281"/>
      <c r="G47" s="63"/>
      <c r="H47" s="63"/>
      <c r="I47" s="63"/>
      <c r="J47" s="63"/>
    </row>
    <row r="48" spans="1:10" ht="12.75">
      <c r="A48" s="302"/>
      <c r="B48" s="15">
        <v>45</v>
      </c>
      <c r="C48" s="5"/>
      <c r="D48" s="5"/>
      <c r="E48" s="279" t="s">
        <v>50</v>
      </c>
      <c r="F48" s="281"/>
      <c r="G48" s="64">
        <f>SUM(G46:G47)</f>
        <v>614</v>
      </c>
      <c r="H48" s="64">
        <f>SUM(H46:H47)</f>
        <v>705</v>
      </c>
      <c r="I48" s="64">
        <f>SUM(I46:I47)</f>
        <v>705</v>
      </c>
      <c r="J48" s="64">
        <f>SUM(J46:J47)</f>
        <v>705</v>
      </c>
    </row>
    <row r="49" spans="1:10" ht="12.75">
      <c r="A49" s="302"/>
      <c r="B49" s="15">
        <v>46</v>
      </c>
      <c r="C49" s="5"/>
      <c r="D49" s="5">
        <v>5311</v>
      </c>
      <c r="E49" s="255" t="s">
        <v>51</v>
      </c>
      <c r="F49" s="281"/>
      <c r="G49" s="107">
        <v>3100</v>
      </c>
      <c r="H49" s="107">
        <v>3598</v>
      </c>
      <c r="I49" s="107">
        <v>3598</v>
      </c>
      <c r="J49" s="107">
        <v>3598</v>
      </c>
    </row>
    <row r="50" spans="1:10" ht="12.75">
      <c r="A50" s="302"/>
      <c r="B50" s="15">
        <v>47</v>
      </c>
      <c r="C50" s="5"/>
      <c r="D50" s="5"/>
      <c r="E50" s="279" t="s">
        <v>52</v>
      </c>
      <c r="F50" s="281"/>
      <c r="G50" s="64">
        <f>SUM(G49)</f>
        <v>3100</v>
      </c>
      <c r="H50" s="64">
        <f>SUM(H49)</f>
        <v>3598</v>
      </c>
      <c r="I50" s="64">
        <f>SUM(I49)</f>
        <v>3598</v>
      </c>
      <c r="J50" s="64">
        <f>SUM(J49)</f>
        <v>3598</v>
      </c>
    </row>
    <row r="51" spans="1:10" ht="12.75">
      <c r="A51" s="302"/>
      <c r="B51" s="15">
        <v>48</v>
      </c>
      <c r="C51" s="5" t="s">
        <v>74</v>
      </c>
      <c r="D51" s="5"/>
      <c r="E51" s="283" t="s">
        <v>202</v>
      </c>
      <c r="F51" s="284"/>
      <c r="G51" s="151">
        <v>150</v>
      </c>
      <c r="H51" s="126">
        <v>0</v>
      </c>
      <c r="I51" s="126">
        <v>0</v>
      </c>
      <c r="J51" s="126">
        <v>0</v>
      </c>
    </row>
    <row r="52" spans="1:10" ht="12.75">
      <c r="A52" s="302"/>
      <c r="B52" s="15">
        <v>49</v>
      </c>
      <c r="C52" s="5" t="s">
        <v>74</v>
      </c>
      <c r="D52" s="5">
        <v>4359</v>
      </c>
      <c r="E52" s="332" t="s">
        <v>240</v>
      </c>
      <c r="F52" s="333"/>
      <c r="G52" s="151">
        <v>0</v>
      </c>
      <c r="H52" s="126">
        <v>100</v>
      </c>
      <c r="I52" s="126">
        <v>100</v>
      </c>
      <c r="J52" s="126">
        <v>100</v>
      </c>
    </row>
    <row r="53" spans="1:10" ht="12.75">
      <c r="A53" s="302"/>
      <c r="B53" s="15">
        <v>50</v>
      </c>
      <c r="C53" s="5" t="s">
        <v>74</v>
      </c>
      <c r="D53" s="55">
        <v>3399.4357</v>
      </c>
      <c r="E53" s="308" t="s">
        <v>208</v>
      </c>
      <c r="F53" s="309"/>
      <c r="G53" s="103">
        <f>50</f>
        <v>50</v>
      </c>
      <c r="H53" s="107">
        <v>0</v>
      </c>
      <c r="I53" s="103">
        <f>50+31+25</f>
        <v>106</v>
      </c>
      <c r="J53" s="107">
        <f>50+31+25</f>
        <v>106</v>
      </c>
    </row>
    <row r="54" spans="1:10" ht="12.75">
      <c r="A54" s="302"/>
      <c r="B54" s="15">
        <v>51</v>
      </c>
      <c r="C54" s="5" t="s">
        <v>54</v>
      </c>
      <c r="D54" s="5">
        <v>4351.59</v>
      </c>
      <c r="E54" s="283" t="s">
        <v>119</v>
      </c>
      <c r="F54" s="281"/>
      <c r="G54" s="107">
        <v>1646</v>
      </c>
      <c r="H54" s="107">
        <f>1876+48</f>
        <v>1924</v>
      </c>
      <c r="I54" s="107">
        <f>1876+48</f>
        <v>1924</v>
      </c>
      <c r="J54" s="107">
        <f>1876+48</f>
        <v>1924</v>
      </c>
    </row>
    <row r="55" spans="1:10" ht="12.75">
      <c r="A55" s="302"/>
      <c r="B55" s="15">
        <v>52</v>
      </c>
      <c r="C55" s="5"/>
      <c r="D55" s="5"/>
      <c r="E55" s="279" t="s">
        <v>53</v>
      </c>
      <c r="F55" s="281"/>
      <c r="G55" s="64">
        <f>SUM(G51:G54)</f>
        <v>1846</v>
      </c>
      <c r="H55" s="64">
        <f>SUM(H51:H54)</f>
        <v>2024</v>
      </c>
      <c r="I55" s="64">
        <f>SUM(I51:I54)</f>
        <v>2130</v>
      </c>
      <c r="J55" s="64">
        <f>SUM(J51:J54)</f>
        <v>2130</v>
      </c>
    </row>
    <row r="56" spans="1:10" ht="12.75">
      <c r="A56" s="302"/>
      <c r="B56" s="15">
        <v>53</v>
      </c>
      <c r="C56" s="5"/>
      <c r="D56" s="55"/>
      <c r="E56" s="283"/>
      <c r="F56" s="284"/>
      <c r="G56" s="62"/>
      <c r="H56" s="62"/>
      <c r="I56" s="62"/>
      <c r="J56" s="62"/>
    </row>
    <row r="57" spans="1:10" ht="12.75">
      <c r="A57" s="302"/>
      <c r="B57" s="15">
        <v>54</v>
      </c>
      <c r="C57" s="5">
        <v>5901</v>
      </c>
      <c r="D57" s="5">
        <v>5212</v>
      </c>
      <c r="E57" s="283" t="s">
        <v>125</v>
      </c>
      <c r="F57" s="281"/>
      <c r="G57" s="107">
        <v>1000</v>
      </c>
      <c r="H57" s="107">
        <v>1000</v>
      </c>
      <c r="I57" s="107">
        <v>1000</v>
      </c>
      <c r="J57" s="107">
        <v>1000</v>
      </c>
    </row>
    <row r="58" spans="1:10" ht="12.75">
      <c r="A58" s="302"/>
      <c r="B58" s="15">
        <v>55</v>
      </c>
      <c r="C58" s="55">
        <v>5169.5171</v>
      </c>
      <c r="D58" s="5" t="s">
        <v>54</v>
      </c>
      <c r="E58" s="283" t="s">
        <v>138</v>
      </c>
      <c r="F58" s="284"/>
      <c r="G58" s="62">
        <v>0</v>
      </c>
      <c r="H58" s="62">
        <v>0</v>
      </c>
      <c r="I58" s="62">
        <v>0</v>
      </c>
      <c r="J58" s="62">
        <v>0</v>
      </c>
    </row>
    <row r="59" spans="1:10" ht="12.75">
      <c r="A59" s="302"/>
      <c r="B59" s="15">
        <v>56</v>
      </c>
      <c r="C59" s="5" t="s">
        <v>54</v>
      </c>
      <c r="D59" s="5">
        <v>3639</v>
      </c>
      <c r="E59" s="283" t="s">
        <v>135</v>
      </c>
      <c r="F59" s="284"/>
      <c r="G59" s="62">
        <v>0</v>
      </c>
      <c r="H59" s="62">
        <v>0</v>
      </c>
      <c r="I59" s="62">
        <v>0</v>
      </c>
      <c r="J59" s="62">
        <v>0</v>
      </c>
    </row>
    <row r="60" spans="1:10" ht="12.75">
      <c r="A60" s="302"/>
      <c r="B60" s="169">
        <v>57</v>
      </c>
      <c r="C60" s="5"/>
      <c r="D60" s="5"/>
      <c r="E60" s="279" t="s">
        <v>113</v>
      </c>
      <c r="F60" s="281"/>
      <c r="G60" s="64">
        <f>G56+G58+G59+G57</f>
        <v>1000</v>
      </c>
      <c r="H60" s="64">
        <f>H56+H58+H59+H57</f>
        <v>1000</v>
      </c>
      <c r="I60" s="64">
        <f>I56+I58+I59+I57</f>
        <v>1000</v>
      </c>
      <c r="J60" s="64">
        <f>J56+J58+J59+J57</f>
        <v>1000</v>
      </c>
    </row>
    <row r="61" spans="1:10" ht="12.75">
      <c r="A61" s="302"/>
      <c r="B61" s="15">
        <v>58</v>
      </c>
      <c r="C61" s="5"/>
      <c r="D61" s="5">
        <v>3635</v>
      </c>
      <c r="E61" s="283" t="s">
        <v>257</v>
      </c>
      <c r="F61" s="281"/>
      <c r="G61" s="107">
        <f>800-800</f>
        <v>0</v>
      </c>
      <c r="H61" s="107">
        <f>800-800</f>
        <v>0</v>
      </c>
      <c r="I61" s="107">
        <v>40</v>
      </c>
      <c r="J61" s="107">
        <v>40</v>
      </c>
    </row>
    <row r="62" spans="1:10" ht="12.75">
      <c r="A62" s="302"/>
      <c r="B62" s="15">
        <v>59</v>
      </c>
      <c r="C62" s="5"/>
      <c r="D62" s="109">
        <v>3631</v>
      </c>
      <c r="E62" s="275" t="s">
        <v>192</v>
      </c>
      <c r="F62" s="276"/>
      <c r="G62" s="107">
        <f>850+20+1200</f>
        <v>2070</v>
      </c>
      <c r="H62" s="107">
        <f>850+20+1200</f>
        <v>2070</v>
      </c>
      <c r="I62" s="107">
        <f>850+20+1200</f>
        <v>2070</v>
      </c>
      <c r="J62" s="107">
        <f>850+20+1200</f>
        <v>2070</v>
      </c>
    </row>
    <row r="63" spans="1:10" ht="12.75">
      <c r="A63" s="302"/>
      <c r="B63" s="15">
        <v>60</v>
      </c>
      <c r="C63" s="5"/>
      <c r="D63" s="109" t="s">
        <v>157</v>
      </c>
      <c r="E63" s="277" t="s">
        <v>147</v>
      </c>
      <c r="F63" s="278"/>
      <c r="G63" s="107">
        <v>0</v>
      </c>
      <c r="H63" s="107">
        <f>60-60</f>
        <v>0</v>
      </c>
      <c r="I63" s="107">
        <f>60-60</f>
        <v>0</v>
      </c>
      <c r="J63" s="107">
        <f>60-60</f>
        <v>0</v>
      </c>
    </row>
    <row r="64" spans="1:11" ht="12.75">
      <c r="A64" s="302"/>
      <c r="B64" s="15">
        <v>61</v>
      </c>
      <c r="C64" s="5"/>
      <c r="D64" s="5">
        <v>3612</v>
      </c>
      <c r="E64" s="286" t="s">
        <v>140</v>
      </c>
      <c r="F64" s="281"/>
      <c r="G64" s="107">
        <v>2000</v>
      </c>
      <c r="H64" s="107">
        <v>2200</v>
      </c>
      <c r="I64" s="103">
        <f>2200-91</f>
        <v>2109</v>
      </c>
      <c r="J64" s="107">
        <f>2200-91</f>
        <v>2109</v>
      </c>
      <c r="K64" s="97"/>
    </row>
    <row r="65" spans="1:15" ht="12.75">
      <c r="A65" s="302"/>
      <c r="B65" s="15">
        <v>62</v>
      </c>
      <c r="C65" s="5"/>
      <c r="D65" s="5">
        <v>3634</v>
      </c>
      <c r="E65" s="286" t="s">
        <v>139</v>
      </c>
      <c r="F65" s="281"/>
      <c r="G65" s="103">
        <f>1000+350</f>
        <v>1350</v>
      </c>
      <c r="H65" s="107">
        <v>1350</v>
      </c>
      <c r="I65" s="107">
        <v>1350</v>
      </c>
      <c r="J65" s="107">
        <v>1350</v>
      </c>
      <c r="K65" s="97"/>
      <c r="O65" s="112"/>
    </row>
    <row r="66" spans="1:11" ht="12.75">
      <c r="A66" s="302"/>
      <c r="B66" s="326">
        <v>63</v>
      </c>
      <c r="C66" s="327" t="s">
        <v>167</v>
      </c>
      <c r="D66" s="328"/>
      <c r="E66" s="167" t="s">
        <v>182</v>
      </c>
      <c r="F66" s="168"/>
      <c r="G66" s="242">
        <v>15795</v>
      </c>
      <c r="H66" s="242">
        <f>22813-7627+127</f>
        <v>15313</v>
      </c>
      <c r="I66" s="242">
        <f>22813-7627+127</f>
        <v>15313</v>
      </c>
      <c r="J66" s="242">
        <f>22813-7627+127</f>
        <v>15313</v>
      </c>
      <c r="K66" s="97"/>
    </row>
    <row r="67" spans="1:11" ht="12.75">
      <c r="A67" s="302"/>
      <c r="B67" s="326"/>
      <c r="C67" s="329"/>
      <c r="D67" s="330"/>
      <c r="E67" s="286" t="s">
        <v>207</v>
      </c>
      <c r="F67" s="331"/>
      <c r="G67" s="244"/>
      <c r="H67" s="244"/>
      <c r="I67" s="244"/>
      <c r="J67" s="244"/>
      <c r="K67" s="97"/>
    </row>
    <row r="68" spans="1:11" ht="12.75">
      <c r="A68" s="302"/>
      <c r="B68" s="15">
        <v>64</v>
      </c>
      <c r="C68" s="6"/>
      <c r="D68" s="6">
        <v>3639</v>
      </c>
      <c r="E68" s="167" t="s">
        <v>141</v>
      </c>
      <c r="F68" s="28"/>
      <c r="G68" s="121">
        <v>4000</v>
      </c>
      <c r="H68" s="121">
        <v>4000</v>
      </c>
      <c r="I68" s="121">
        <v>4000</v>
      </c>
      <c r="J68" s="121">
        <v>4000</v>
      </c>
      <c r="K68" s="97"/>
    </row>
    <row r="69" spans="1:11" ht="12.75">
      <c r="A69" s="302"/>
      <c r="B69" s="15">
        <v>65</v>
      </c>
      <c r="C69" s="5"/>
      <c r="D69" s="5">
        <v>3612</v>
      </c>
      <c r="E69" s="286" t="s">
        <v>149</v>
      </c>
      <c r="F69" s="305"/>
      <c r="G69" s="242">
        <f>14500-2000+1104+1200</f>
        <v>14804</v>
      </c>
      <c r="H69" s="246">
        <f>14220-2000+1104+500</f>
        <v>13824</v>
      </c>
      <c r="I69" s="246">
        <f>14220-2000+1104+500</f>
        <v>13824</v>
      </c>
      <c r="J69" s="246">
        <f>14220-2000+1104+500</f>
        <v>13824</v>
      </c>
      <c r="K69" s="282"/>
    </row>
    <row r="70" spans="1:11" ht="12.75">
      <c r="A70" s="302"/>
      <c r="B70" s="15">
        <v>66</v>
      </c>
      <c r="C70" s="5"/>
      <c r="D70" s="5">
        <v>3612</v>
      </c>
      <c r="E70" s="277" t="s">
        <v>156</v>
      </c>
      <c r="F70" s="278"/>
      <c r="G70" s="244"/>
      <c r="H70" s="241"/>
      <c r="I70" s="241"/>
      <c r="J70" s="241"/>
      <c r="K70" s="282"/>
    </row>
    <row r="71" spans="1:10" ht="12.75">
      <c r="A71" s="302"/>
      <c r="B71" s="15">
        <v>67</v>
      </c>
      <c r="C71" s="5"/>
      <c r="D71" s="5">
        <v>3669</v>
      </c>
      <c r="E71" s="283" t="s">
        <v>95</v>
      </c>
      <c r="F71" s="281"/>
      <c r="G71" s="107">
        <v>50</v>
      </c>
      <c r="H71" s="107">
        <v>60</v>
      </c>
      <c r="I71" s="107">
        <v>60</v>
      </c>
      <c r="J71" s="107">
        <v>60</v>
      </c>
    </row>
    <row r="72" spans="1:10" ht="12.75">
      <c r="A72" s="302"/>
      <c r="B72" s="15">
        <v>68</v>
      </c>
      <c r="C72" s="5"/>
      <c r="D72" s="5"/>
      <c r="E72" s="279" t="s">
        <v>61</v>
      </c>
      <c r="F72" s="281"/>
      <c r="G72" s="64">
        <f>SUM(G61:G71)</f>
        <v>40069</v>
      </c>
      <c r="H72" s="64">
        <f>SUM(H61:H71)</f>
        <v>38817</v>
      </c>
      <c r="I72" s="64">
        <f>SUM(I61:I71)</f>
        <v>38766</v>
      </c>
      <c r="J72" s="64">
        <f>SUM(J61:J71)</f>
        <v>38766</v>
      </c>
    </row>
    <row r="73" spans="1:10" ht="12.75">
      <c r="A73" s="302"/>
      <c r="B73" s="15">
        <v>69</v>
      </c>
      <c r="C73" s="5" t="s">
        <v>78</v>
      </c>
      <c r="D73" s="5">
        <v>6171</v>
      </c>
      <c r="E73" s="283" t="s">
        <v>79</v>
      </c>
      <c r="F73" s="281"/>
      <c r="G73" s="62">
        <v>500</v>
      </c>
      <c r="H73" s="62">
        <v>500</v>
      </c>
      <c r="I73" s="62">
        <v>500</v>
      </c>
      <c r="J73" s="62">
        <v>500</v>
      </c>
    </row>
    <row r="74" spans="1:10" ht="12.75">
      <c r="A74" s="302"/>
      <c r="B74" s="15">
        <v>70</v>
      </c>
      <c r="C74" s="5"/>
      <c r="D74" s="5"/>
      <c r="E74" s="279" t="s">
        <v>79</v>
      </c>
      <c r="F74" s="281"/>
      <c r="G74" s="65">
        <f>SUM(G73)</f>
        <v>500</v>
      </c>
      <c r="H74" s="65">
        <f>SUM(H73)</f>
        <v>500</v>
      </c>
      <c r="I74" s="65">
        <f>SUM(I73)</f>
        <v>500</v>
      </c>
      <c r="J74" s="65">
        <f>SUM(J73)</f>
        <v>500</v>
      </c>
    </row>
    <row r="75" spans="1:10" ht="12.75">
      <c r="A75" s="302"/>
      <c r="B75" s="15">
        <v>71</v>
      </c>
      <c r="C75" s="5"/>
      <c r="D75" s="109">
        <v>6409</v>
      </c>
      <c r="E75" s="275" t="s">
        <v>243</v>
      </c>
      <c r="F75" s="276"/>
      <c r="G75" s="111">
        <v>0</v>
      </c>
      <c r="H75" s="111">
        <v>300</v>
      </c>
      <c r="I75" s="111">
        <v>300</v>
      </c>
      <c r="J75" s="111">
        <v>300</v>
      </c>
    </row>
    <row r="76" spans="1:10" ht="12.75">
      <c r="A76" s="302"/>
      <c r="B76" s="15">
        <v>72</v>
      </c>
      <c r="C76" s="5"/>
      <c r="D76" s="5"/>
      <c r="E76" s="279" t="s">
        <v>142</v>
      </c>
      <c r="F76" s="280"/>
      <c r="G76" s="95">
        <f>SUM(G75)</f>
        <v>0</v>
      </c>
      <c r="H76" s="95">
        <f>SUM(H75)</f>
        <v>300</v>
      </c>
      <c r="I76" s="95">
        <f>SUM(I75)</f>
        <v>300</v>
      </c>
      <c r="J76" s="95">
        <f>SUM(J75)</f>
        <v>300</v>
      </c>
    </row>
    <row r="77" spans="1:10" ht="13.5" thickBot="1">
      <c r="A77" s="303"/>
      <c r="B77" s="32">
        <v>73</v>
      </c>
      <c r="C77" s="9"/>
      <c r="D77" s="9"/>
      <c r="E77" s="337" t="s">
        <v>55</v>
      </c>
      <c r="F77" s="338"/>
      <c r="G77" s="66">
        <f>G4+G6+G14+G24+G30+G45+G48+G50+G55+G72+G74+G60+G76</f>
        <v>91327</v>
      </c>
      <c r="H77" s="66">
        <f>H4+H6+H14+H24+H30+H45+H48+H50+H55+H72+H74+H60+H76</f>
        <v>98178</v>
      </c>
      <c r="I77" s="66">
        <f>I4+I6+I14+I24+I30+I45+I48+I50+I55+I72+I74+I60+I76</f>
        <v>99818</v>
      </c>
      <c r="J77" s="66">
        <f>J4+J6+J14+J24+J30+J45+J48+J50+J55+J72+J74+J60+J76</f>
        <v>99818</v>
      </c>
    </row>
    <row r="78" spans="1:12" ht="12.75" customHeight="1">
      <c r="A78" s="245" t="s">
        <v>90</v>
      </c>
      <c r="B78" s="287">
        <v>74</v>
      </c>
      <c r="C78" s="289"/>
      <c r="D78" s="289"/>
      <c r="E78" s="291" t="s">
        <v>111</v>
      </c>
      <c r="F78" s="292"/>
      <c r="G78" s="334">
        <f>54560+6637-150</f>
        <v>61047</v>
      </c>
      <c r="H78" s="272">
        <f>111908+24243</f>
        <v>136151</v>
      </c>
      <c r="I78" s="272">
        <f>111908+24243+481+3021</f>
        <v>139653</v>
      </c>
      <c r="J78" s="272">
        <f>111908+24243+481+3021+530</f>
        <v>140183</v>
      </c>
      <c r="L78" s="252"/>
    </row>
    <row r="79" spans="1:12" ht="12.75">
      <c r="A79" s="240"/>
      <c r="B79" s="287"/>
      <c r="C79" s="289"/>
      <c r="D79" s="289"/>
      <c r="E79" s="291"/>
      <c r="F79" s="292"/>
      <c r="G79" s="335"/>
      <c r="H79" s="273"/>
      <c r="I79" s="273"/>
      <c r="J79" s="273"/>
      <c r="L79" s="252"/>
    </row>
    <row r="80" spans="1:12" ht="12.75">
      <c r="A80" s="240"/>
      <c r="B80" s="287"/>
      <c r="C80" s="289"/>
      <c r="D80" s="289"/>
      <c r="E80" s="291"/>
      <c r="F80" s="292"/>
      <c r="G80" s="335"/>
      <c r="H80" s="273"/>
      <c r="I80" s="273"/>
      <c r="J80" s="273"/>
      <c r="L80" s="252"/>
    </row>
    <row r="81" spans="1:12" ht="12.75">
      <c r="A81" s="240"/>
      <c r="B81" s="287"/>
      <c r="C81" s="289"/>
      <c r="D81" s="289"/>
      <c r="E81" s="291"/>
      <c r="F81" s="292"/>
      <c r="G81" s="335"/>
      <c r="H81" s="273"/>
      <c r="I81" s="273"/>
      <c r="J81" s="273"/>
      <c r="L81" s="252"/>
    </row>
    <row r="82" spans="1:12" ht="12.75">
      <c r="A82" s="240"/>
      <c r="B82" s="287"/>
      <c r="C82" s="289"/>
      <c r="D82" s="289"/>
      <c r="E82" s="291"/>
      <c r="F82" s="292"/>
      <c r="G82" s="335"/>
      <c r="H82" s="273"/>
      <c r="I82" s="273"/>
      <c r="J82" s="273"/>
      <c r="L82" s="252"/>
    </row>
    <row r="83" spans="1:12" ht="12.75">
      <c r="A83" s="240"/>
      <c r="B83" s="287"/>
      <c r="C83" s="289"/>
      <c r="D83" s="289"/>
      <c r="E83" s="291"/>
      <c r="F83" s="292"/>
      <c r="G83" s="335"/>
      <c r="H83" s="273"/>
      <c r="I83" s="273"/>
      <c r="J83" s="273"/>
      <c r="L83" s="252"/>
    </row>
    <row r="84" spans="1:12" ht="12.75">
      <c r="A84" s="240"/>
      <c r="B84" s="288"/>
      <c r="C84" s="290"/>
      <c r="D84" s="290"/>
      <c r="E84" s="293"/>
      <c r="F84" s="294"/>
      <c r="G84" s="336"/>
      <c r="H84" s="274"/>
      <c r="I84" s="274"/>
      <c r="J84" s="274"/>
      <c r="L84" s="252"/>
    </row>
    <row r="85" spans="1:10" ht="12.75">
      <c r="A85" s="240"/>
      <c r="B85" s="5">
        <v>75</v>
      </c>
      <c r="C85" s="5"/>
      <c r="D85" s="5"/>
      <c r="E85" s="257"/>
      <c r="F85" s="297"/>
      <c r="G85" s="69"/>
      <c r="H85" s="69"/>
      <c r="I85" s="69"/>
      <c r="J85" s="69"/>
    </row>
    <row r="86" spans="1:10" ht="12.75">
      <c r="A86" s="240"/>
      <c r="B86" s="5">
        <v>76</v>
      </c>
      <c r="C86" s="5"/>
      <c r="D86" s="5"/>
      <c r="E86" s="257"/>
      <c r="F86" s="297"/>
      <c r="G86" s="69"/>
      <c r="H86" s="69"/>
      <c r="I86" s="69"/>
      <c r="J86" s="69"/>
    </row>
    <row r="87" spans="1:10" ht="13.5" thickBot="1">
      <c r="A87" s="300"/>
      <c r="B87" s="9">
        <v>77</v>
      </c>
      <c r="C87" s="9"/>
      <c r="D87" s="9"/>
      <c r="E87" s="298" t="s">
        <v>56</v>
      </c>
      <c r="F87" s="299"/>
      <c r="G87" s="67">
        <f>SUM(G78:G86)</f>
        <v>61047</v>
      </c>
      <c r="H87" s="67">
        <f>SUM(H78:H86)</f>
        <v>136151</v>
      </c>
      <c r="I87" s="67">
        <f>SUM(I78:I86)</f>
        <v>139653</v>
      </c>
      <c r="J87" s="67">
        <f>SUM(J78:J86)</f>
        <v>140183</v>
      </c>
    </row>
    <row r="88" spans="1:10" ht="13.5" thickBot="1">
      <c r="A88" s="41"/>
      <c r="B88" s="42">
        <v>78</v>
      </c>
      <c r="C88" s="42"/>
      <c r="D88" s="42"/>
      <c r="E88" s="295" t="s">
        <v>68</v>
      </c>
      <c r="F88" s="296"/>
      <c r="G88" s="68">
        <f>G77+G87</f>
        <v>152374</v>
      </c>
      <c r="H88" s="68">
        <f>H77+H87</f>
        <v>234329</v>
      </c>
      <c r="I88" s="68">
        <f>I77+I87</f>
        <v>239471</v>
      </c>
      <c r="J88" s="68">
        <f>J77+J87</f>
        <v>240001</v>
      </c>
    </row>
    <row r="89" ht="12.75">
      <c r="F89" s="50"/>
    </row>
    <row r="90" ht="12.75">
      <c r="F90" s="50" t="s">
        <v>93</v>
      </c>
    </row>
  </sheetData>
  <mergeCells count="102">
    <mergeCell ref="E63:F63"/>
    <mergeCell ref="J66:J67"/>
    <mergeCell ref="G78:G84"/>
    <mergeCell ref="H78:H84"/>
    <mergeCell ref="G66:G67"/>
    <mergeCell ref="H66:H67"/>
    <mergeCell ref="E77:F77"/>
    <mergeCell ref="E75:F75"/>
    <mergeCell ref="E71:F71"/>
    <mergeCell ref="E73:F73"/>
    <mergeCell ref="E34:F34"/>
    <mergeCell ref="E49:F49"/>
    <mergeCell ref="E50:F50"/>
    <mergeCell ref="E44:F44"/>
    <mergeCell ref="E45:F45"/>
    <mergeCell ref="E47:F47"/>
    <mergeCell ref="E36:F36"/>
    <mergeCell ref="E43:F43"/>
    <mergeCell ref="E40:F40"/>
    <mergeCell ref="E37:F37"/>
    <mergeCell ref="E51:F51"/>
    <mergeCell ref="B66:B67"/>
    <mergeCell ref="C66:D67"/>
    <mergeCell ref="E67:F67"/>
    <mergeCell ref="E58:F58"/>
    <mergeCell ref="E55:F55"/>
    <mergeCell ref="E54:F54"/>
    <mergeCell ref="E57:F57"/>
    <mergeCell ref="E53:F53"/>
    <mergeCell ref="E52:F52"/>
    <mergeCell ref="B28:B29"/>
    <mergeCell ref="C28:C29"/>
    <mergeCell ref="D28:D29"/>
    <mergeCell ref="E28:E29"/>
    <mergeCell ref="E41:F41"/>
    <mergeCell ref="E38:F38"/>
    <mergeCell ref="E39:F39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14:F14"/>
    <mergeCell ref="E12:F12"/>
    <mergeCell ref="E13:F13"/>
    <mergeCell ref="E18:F18"/>
    <mergeCell ref="E27:F27"/>
    <mergeCell ref="E26:F26"/>
    <mergeCell ref="E25:F25"/>
    <mergeCell ref="E22:F22"/>
    <mergeCell ref="E23:F23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88:F88"/>
    <mergeCell ref="E85:F85"/>
    <mergeCell ref="E87:F87"/>
    <mergeCell ref="E86:F86"/>
    <mergeCell ref="B78:B84"/>
    <mergeCell ref="C78:C84"/>
    <mergeCell ref="D78:D84"/>
    <mergeCell ref="E78:F84"/>
    <mergeCell ref="F1:J1"/>
    <mergeCell ref="E30:F30"/>
    <mergeCell ref="E35:F35"/>
    <mergeCell ref="E65:F65"/>
    <mergeCell ref="E64:F64"/>
    <mergeCell ref="E24:F24"/>
    <mergeCell ref="E33:F33"/>
    <mergeCell ref="E46:F46"/>
    <mergeCell ref="E48:F48"/>
    <mergeCell ref="E15:F15"/>
    <mergeCell ref="E56:F56"/>
    <mergeCell ref="E61:F61"/>
    <mergeCell ref="E59:F59"/>
    <mergeCell ref="E60:F60"/>
    <mergeCell ref="L78:L84"/>
    <mergeCell ref="J78:J84"/>
    <mergeCell ref="K69:K70"/>
    <mergeCell ref="J69:J70"/>
    <mergeCell ref="I66:I67"/>
    <mergeCell ref="I69:I70"/>
    <mergeCell ref="I78:I84"/>
    <mergeCell ref="E62:F62"/>
    <mergeCell ref="G69:G70"/>
    <mergeCell ref="H69:H70"/>
    <mergeCell ref="E70:F70"/>
    <mergeCell ref="E76:F76"/>
    <mergeCell ref="E72:F72"/>
    <mergeCell ref="E74:F74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="75" zoomScaleNormal="75" workbookViewId="0" topLeftCell="A25">
      <selection activeCell="A76" sqref="A76:H76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6" width="18.00390625" style="0" customWidth="1"/>
    <col min="7" max="7" width="16.875" style="0" customWidth="1"/>
    <col min="8" max="8" width="15.375" style="0" customWidth="1"/>
    <col min="9" max="9" width="17.625" style="0" customWidth="1"/>
  </cols>
  <sheetData>
    <row r="1" ht="12.75"/>
    <row r="2" spans="1:4" ht="15.75">
      <c r="A2" s="343" t="s">
        <v>265</v>
      </c>
      <c r="B2" s="343"/>
      <c r="C2" s="343"/>
      <c r="D2" s="343"/>
    </row>
    <row r="3" spans="1:8" ht="16.5" thickBot="1">
      <c r="A3" s="24"/>
      <c r="B3" s="24"/>
      <c r="C3" s="24"/>
      <c r="D3" s="24"/>
      <c r="E3" s="248" t="s">
        <v>262</v>
      </c>
      <c r="F3" s="248"/>
      <c r="G3" s="248"/>
      <c r="H3" s="248"/>
    </row>
    <row r="4" spans="1:8" ht="39" customHeight="1" thickBot="1">
      <c r="A4" s="16" t="s">
        <v>27</v>
      </c>
      <c r="B4" s="13" t="s">
        <v>1</v>
      </c>
      <c r="C4" s="13" t="s">
        <v>0</v>
      </c>
      <c r="D4" s="153" t="s">
        <v>2</v>
      </c>
      <c r="E4" s="200" t="s">
        <v>203</v>
      </c>
      <c r="F4" s="56" t="s">
        <v>254</v>
      </c>
      <c r="G4" s="56" t="s">
        <v>258</v>
      </c>
      <c r="H4" s="56" t="s">
        <v>263</v>
      </c>
    </row>
    <row r="5" spans="1:8" ht="12.75">
      <c r="A5" s="14">
        <v>1</v>
      </c>
      <c r="B5" s="8">
        <v>8115</v>
      </c>
      <c r="C5" s="8"/>
      <c r="D5" s="193" t="s">
        <v>86</v>
      </c>
      <c r="E5" s="201">
        <v>-230</v>
      </c>
      <c r="F5" s="130">
        <v>-230</v>
      </c>
      <c r="G5" s="130">
        <v>-230</v>
      </c>
      <c r="H5" s="130">
        <v>-230</v>
      </c>
    </row>
    <row r="6" spans="1:8" ht="12.75">
      <c r="A6" s="15">
        <v>2</v>
      </c>
      <c r="B6" s="5">
        <v>8115</v>
      </c>
      <c r="C6" s="5"/>
      <c r="D6" s="143" t="s">
        <v>73</v>
      </c>
      <c r="E6" s="202">
        <f>17700+1143+200</f>
        <v>19043</v>
      </c>
      <c r="F6" s="105">
        <f>26136+3484</f>
        <v>29620</v>
      </c>
      <c r="G6" s="108">
        <f>26136+3484+607</f>
        <v>30227</v>
      </c>
      <c r="H6" s="105">
        <f>26136+3484+607-864</f>
        <v>29363</v>
      </c>
    </row>
    <row r="7" spans="1:8" ht="12.75">
      <c r="A7" s="15">
        <v>3</v>
      </c>
      <c r="B7" s="5">
        <v>8115</v>
      </c>
      <c r="C7" s="5"/>
      <c r="D7" s="138" t="s">
        <v>107</v>
      </c>
      <c r="E7" s="128">
        <v>3237</v>
      </c>
      <c r="F7" s="105">
        <v>2783</v>
      </c>
      <c r="G7" s="108">
        <v>2783</v>
      </c>
      <c r="H7" s="108">
        <v>2783</v>
      </c>
    </row>
    <row r="8" spans="1:8" ht="12.75">
      <c r="A8" s="15">
        <v>4</v>
      </c>
      <c r="B8" s="5">
        <v>8115</v>
      </c>
      <c r="C8" s="2"/>
      <c r="D8" s="138" t="s">
        <v>104</v>
      </c>
      <c r="E8" s="203">
        <v>0</v>
      </c>
      <c r="F8" s="118">
        <v>0</v>
      </c>
      <c r="G8" s="118">
        <v>0</v>
      </c>
      <c r="H8" s="118">
        <v>0</v>
      </c>
    </row>
    <row r="9" spans="1:8" s="54" customFormat="1" ht="12.75" customHeight="1">
      <c r="A9" s="51">
        <v>5</v>
      </c>
      <c r="B9" s="52">
        <v>8115</v>
      </c>
      <c r="C9" s="53"/>
      <c r="D9" s="194" t="s">
        <v>105</v>
      </c>
      <c r="E9" s="204">
        <v>0</v>
      </c>
      <c r="F9" s="119">
        <v>0</v>
      </c>
      <c r="G9" s="119">
        <v>0</v>
      </c>
      <c r="H9" s="119">
        <v>0</v>
      </c>
    </row>
    <row r="10" spans="1:8" ht="12.75">
      <c r="A10" s="15">
        <v>6</v>
      </c>
      <c r="B10" s="5">
        <v>8115</v>
      </c>
      <c r="C10" s="2"/>
      <c r="D10" s="140" t="s">
        <v>242</v>
      </c>
      <c r="E10" s="165">
        <f>-350+350</f>
        <v>0</v>
      </c>
      <c r="F10" s="108">
        <f>-350+350</f>
        <v>0</v>
      </c>
      <c r="G10" s="108">
        <f>-350+350</f>
        <v>0</v>
      </c>
      <c r="H10" s="108">
        <f>-350+350</f>
        <v>0</v>
      </c>
    </row>
    <row r="11" spans="1:8" ht="12.75">
      <c r="A11" s="15">
        <v>7</v>
      </c>
      <c r="B11" s="5">
        <v>8115</v>
      </c>
      <c r="C11" s="2"/>
      <c r="D11" s="138" t="s">
        <v>129</v>
      </c>
      <c r="E11" s="205">
        <v>0</v>
      </c>
      <c r="F11" s="38">
        <v>0</v>
      </c>
      <c r="G11" s="38">
        <v>0</v>
      </c>
      <c r="H11" s="38">
        <v>0</v>
      </c>
    </row>
    <row r="12" spans="1:8" ht="12.75">
      <c r="A12" s="15">
        <v>8</v>
      </c>
      <c r="B12" s="5">
        <v>8115</v>
      </c>
      <c r="C12" s="2"/>
      <c r="D12" s="195" t="s">
        <v>250</v>
      </c>
      <c r="E12" s="206">
        <f>-15740-2177</f>
        <v>-17917</v>
      </c>
      <c r="F12" s="122">
        <f>-5317-18000+1260-6000</f>
        <v>-28057</v>
      </c>
      <c r="G12" s="227">
        <f>-5317-18000+1260-6000</f>
        <v>-28057</v>
      </c>
      <c r="H12" s="227">
        <f>-5317-18000+1260-6000</f>
        <v>-28057</v>
      </c>
    </row>
    <row r="13" spans="1:8" ht="12.75">
      <c r="A13" s="15">
        <v>9</v>
      </c>
      <c r="B13" s="5">
        <v>8115</v>
      </c>
      <c r="C13" s="2"/>
      <c r="D13" s="144" t="s">
        <v>241</v>
      </c>
      <c r="E13" s="128">
        <v>0</v>
      </c>
      <c r="F13" s="108">
        <v>0</v>
      </c>
      <c r="G13" s="108">
        <v>0</v>
      </c>
      <c r="H13" s="108">
        <v>0</v>
      </c>
    </row>
    <row r="14" spans="1:8" ht="12.75">
      <c r="A14" s="15">
        <v>10</v>
      </c>
      <c r="B14" s="5">
        <v>8124</v>
      </c>
      <c r="C14" s="2"/>
      <c r="D14" s="138" t="s">
        <v>117</v>
      </c>
      <c r="E14" s="128">
        <v>0</v>
      </c>
      <c r="F14" s="108">
        <v>0</v>
      </c>
      <c r="G14" s="108">
        <v>0</v>
      </c>
      <c r="H14" s="108">
        <v>0</v>
      </c>
    </row>
    <row r="15" spans="1:8" ht="12.75">
      <c r="A15" s="15">
        <v>11</v>
      </c>
      <c r="B15" s="5">
        <v>8115</v>
      </c>
      <c r="C15" s="2"/>
      <c r="D15" s="138" t="s">
        <v>147</v>
      </c>
      <c r="E15" s="128">
        <v>-13</v>
      </c>
      <c r="F15" s="108">
        <f>-13-60+60-30</f>
        <v>-43</v>
      </c>
      <c r="G15" s="105">
        <f>-13-60+60-30+30-30-100</f>
        <v>-143</v>
      </c>
      <c r="H15" s="108">
        <f>-13-60+60-30+30-30-100</f>
        <v>-143</v>
      </c>
    </row>
    <row r="16" spans="1:8" ht="12.75">
      <c r="A16" s="15">
        <v>12</v>
      </c>
      <c r="B16" s="5">
        <v>8124</v>
      </c>
      <c r="C16" s="2"/>
      <c r="D16" s="138" t="s">
        <v>118</v>
      </c>
      <c r="E16" s="128">
        <v>0</v>
      </c>
      <c r="F16" s="108">
        <v>0</v>
      </c>
      <c r="G16" s="108">
        <v>0</v>
      </c>
      <c r="H16" s="108">
        <v>0</v>
      </c>
    </row>
    <row r="17" spans="1:8" ht="12.75">
      <c r="A17" s="15">
        <v>13</v>
      </c>
      <c r="B17" s="5">
        <v>8113</v>
      </c>
      <c r="C17" s="2"/>
      <c r="D17" s="138" t="s">
        <v>130</v>
      </c>
      <c r="E17" s="128">
        <v>0</v>
      </c>
      <c r="F17" s="108">
        <v>0</v>
      </c>
      <c r="G17" s="108">
        <v>0</v>
      </c>
      <c r="H17" s="108">
        <v>0</v>
      </c>
    </row>
    <row r="18" spans="1:8" ht="12.75">
      <c r="A18" s="15">
        <v>14</v>
      </c>
      <c r="B18" s="5">
        <v>8114</v>
      </c>
      <c r="C18" s="2"/>
      <c r="D18" s="138" t="s">
        <v>131</v>
      </c>
      <c r="E18" s="128">
        <v>0</v>
      </c>
      <c r="F18" s="108">
        <v>0</v>
      </c>
      <c r="G18" s="108">
        <v>0</v>
      </c>
      <c r="H18" s="108">
        <v>0</v>
      </c>
    </row>
    <row r="19" spans="1:8" ht="12.75">
      <c r="A19" s="15">
        <v>15</v>
      </c>
      <c r="B19" s="109">
        <v>8124</v>
      </c>
      <c r="C19" s="110"/>
      <c r="D19" s="145" t="s">
        <v>166</v>
      </c>
      <c r="E19" s="128">
        <v>-4378</v>
      </c>
      <c r="F19" s="108">
        <v>-3365</v>
      </c>
      <c r="G19" s="108">
        <v>-3365</v>
      </c>
      <c r="H19" s="108">
        <v>-3365</v>
      </c>
    </row>
    <row r="20" spans="1:8" ht="12.75">
      <c r="A20" s="15">
        <v>16</v>
      </c>
      <c r="B20" s="109">
        <v>8124</v>
      </c>
      <c r="C20" s="110"/>
      <c r="D20" s="145" t="s">
        <v>109</v>
      </c>
      <c r="E20" s="128">
        <v>0</v>
      </c>
      <c r="F20" s="108">
        <v>0</v>
      </c>
      <c r="G20" s="108">
        <v>0</v>
      </c>
      <c r="H20" s="108">
        <v>0</v>
      </c>
    </row>
    <row r="21" spans="1:8" ht="12.75">
      <c r="A21" s="15">
        <v>17</v>
      </c>
      <c r="B21" s="109">
        <v>8124</v>
      </c>
      <c r="C21" s="110"/>
      <c r="D21" s="145" t="s">
        <v>116</v>
      </c>
      <c r="E21" s="128">
        <v>0</v>
      </c>
      <c r="F21" s="108">
        <v>0</v>
      </c>
      <c r="G21" s="108">
        <v>0</v>
      </c>
      <c r="H21" s="108">
        <v>0</v>
      </c>
    </row>
    <row r="22" spans="1:8" ht="12.75">
      <c r="A22" s="15">
        <v>18</v>
      </c>
      <c r="B22" s="131">
        <v>8124</v>
      </c>
      <c r="C22" s="132"/>
      <c r="D22" s="196" t="s">
        <v>183</v>
      </c>
      <c r="E22" s="207">
        <v>0</v>
      </c>
      <c r="F22" s="134">
        <v>0</v>
      </c>
      <c r="G22" s="134">
        <v>0</v>
      </c>
      <c r="H22" s="134">
        <v>0</v>
      </c>
    </row>
    <row r="23" spans="1:8" ht="12.75">
      <c r="A23" s="77">
        <v>19</v>
      </c>
      <c r="B23" s="7">
        <v>8115</v>
      </c>
      <c r="C23" s="78"/>
      <c r="D23" s="196" t="s">
        <v>191</v>
      </c>
      <c r="E23" s="208">
        <f>-18-286</f>
        <v>-304</v>
      </c>
      <c r="F23" s="222">
        <f>-18-286-17-367</f>
        <v>-688</v>
      </c>
      <c r="G23" s="134">
        <f>-18-286-17-367</f>
        <v>-688</v>
      </c>
      <c r="H23" s="134">
        <f>-18-286-17-367</f>
        <v>-688</v>
      </c>
    </row>
    <row r="24" spans="1:8" ht="12.75">
      <c r="A24" s="77">
        <v>20</v>
      </c>
      <c r="B24" s="7">
        <v>8113</v>
      </c>
      <c r="C24" s="78"/>
      <c r="D24" s="197" t="s">
        <v>259</v>
      </c>
      <c r="E24" s="207">
        <v>0</v>
      </c>
      <c r="F24" s="134">
        <v>0</v>
      </c>
      <c r="G24" s="222">
        <v>60000</v>
      </c>
      <c r="H24" s="134">
        <v>60000</v>
      </c>
    </row>
    <row r="25" spans="1:8" ht="13.5" thickBot="1">
      <c r="A25" s="32">
        <v>21</v>
      </c>
      <c r="B25" s="9">
        <v>8123</v>
      </c>
      <c r="C25" s="33"/>
      <c r="D25" s="198" t="s">
        <v>260</v>
      </c>
      <c r="E25" s="209">
        <v>0</v>
      </c>
      <c r="F25" s="120">
        <v>0</v>
      </c>
      <c r="G25" s="238">
        <v>24640</v>
      </c>
      <c r="H25" s="239">
        <v>24640</v>
      </c>
    </row>
    <row r="26" spans="1:8" ht="13.5" thickBot="1">
      <c r="A26" s="16">
        <v>22</v>
      </c>
      <c r="B26" s="13"/>
      <c r="C26" s="12"/>
      <c r="D26" s="199" t="s">
        <v>72</v>
      </c>
      <c r="E26" s="210">
        <f>SUM(E5:E25)</f>
        <v>-562</v>
      </c>
      <c r="F26" s="34">
        <f>SUM(F5:F25)</f>
        <v>20</v>
      </c>
      <c r="G26" s="34">
        <f>SUM(G5:G25)</f>
        <v>85167</v>
      </c>
      <c r="H26" s="34">
        <f>SUM(H5:H25)</f>
        <v>84303</v>
      </c>
    </row>
    <row r="27" ht="12.75"/>
    <row r="28" ht="13.5" thickBot="1"/>
    <row r="29" spans="4:8" ht="12.75">
      <c r="D29" s="211" t="s">
        <v>58</v>
      </c>
      <c r="E29" s="214">
        <f>'příjmy 2018'!H89</f>
        <v>102159</v>
      </c>
      <c r="F29" s="18">
        <f>'příjmy 2018'!I89</f>
        <v>110269</v>
      </c>
      <c r="G29" s="18">
        <f>'příjmy 2018'!J89</f>
        <v>112247</v>
      </c>
      <c r="H29" s="18">
        <f>'příjmy 2018'!K89</f>
        <v>113641</v>
      </c>
    </row>
    <row r="30" spans="4:8" ht="12.75">
      <c r="D30" s="212" t="s">
        <v>59</v>
      </c>
      <c r="E30" s="215">
        <f>'výdaje 2018'!G88</f>
        <v>152374</v>
      </c>
      <c r="F30" s="19">
        <f>'výdaje 2018'!H88</f>
        <v>234329</v>
      </c>
      <c r="G30" s="19">
        <f>'výdaje 2018'!I88</f>
        <v>239471</v>
      </c>
      <c r="H30" s="19">
        <f>'výdaje 2018'!J88</f>
        <v>240001</v>
      </c>
    </row>
    <row r="31" spans="4:8" ht="12.75">
      <c r="D31" s="212" t="s">
        <v>77</v>
      </c>
      <c r="E31" s="216">
        <f>E29-E30</f>
        <v>-50215</v>
      </c>
      <c r="F31" s="17">
        <f>F29-F30</f>
        <v>-124060</v>
      </c>
      <c r="G31" s="17">
        <f>G29-G30</f>
        <v>-127224</v>
      </c>
      <c r="H31" s="17">
        <f>H29-H30</f>
        <v>-126360</v>
      </c>
    </row>
    <row r="32" spans="4:8" ht="13.5" thickBot="1">
      <c r="D32" s="213" t="s">
        <v>60</v>
      </c>
      <c r="E32" s="217">
        <f>E26</f>
        <v>-562</v>
      </c>
      <c r="F32" s="20">
        <f>F26</f>
        <v>20</v>
      </c>
      <c r="G32" s="20">
        <f>G26</f>
        <v>85167</v>
      </c>
      <c r="H32" s="20">
        <f>H26</f>
        <v>84303</v>
      </c>
    </row>
    <row r="35" spans="4:8" ht="12.75">
      <c r="D35" s="100" t="s">
        <v>151</v>
      </c>
      <c r="E35">
        <f>E31+E32</f>
        <v>-50777</v>
      </c>
      <c r="F35">
        <f>F31+F32</f>
        <v>-124040</v>
      </c>
      <c r="G35">
        <f>G31+G32</f>
        <v>-42057</v>
      </c>
      <c r="H35">
        <f>H31+H32</f>
        <v>-42057</v>
      </c>
    </row>
    <row r="38" spans="1:11" s="70" customFormat="1" ht="14.25">
      <c r="A38" s="1"/>
      <c r="B38" s="76"/>
      <c r="D38" s="98" t="s">
        <v>150</v>
      </c>
      <c r="E38" s="94">
        <v>10777</v>
      </c>
      <c r="F38" s="175">
        <f>11600+13800</f>
        <v>25400</v>
      </c>
      <c r="G38" s="175">
        <f>11600+13800+1200+1457</f>
        <v>28057</v>
      </c>
      <c r="H38" s="228">
        <f>11600+13800+1200+1457</f>
        <v>28057</v>
      </c>
      <c r="K38" s="101"/>
    </row>
    <row r="39" spans="1:8" s="70" customFormat="1" ht="14.25">
      <c r="A39" s="1"/>
      <c r="B39" s="1"/>
      <c r="D39" s="114" t="s">
        <v>163</v>
      </c>
      <c r="E39" s="124">
        <v>40000</v>
      </c>
      <c r="F39" s="124">
        <f>88640+10000</f>
        <v>98640</v>
      </c>
      <c r="G39" s="124">
        <f>88640+10000-60000-24640</f>
        <v>14000</v>
      </c>
      <c r="H39" s="229">
        <f>88640+10000-60000-24640</f>
        <v>14000</v>
      </c>
    </row>
    <row r="40" spans="1:8" s="70" customFormat="1" ht="12.75">
      <c r="A40" s="74"/>
      <c r="B40" s="74"/>
      <c r="C40" s="74"/>
      <c r="D40" s="99" t="s">
        <v>143</v>
      </c>
      <c r="E40" s="96">
        <f>SUM(E35:E39)</f>
        <v>0</v>
      </c>
      <c r="F40" s="96">
        <f>SUM(F35:F39)</f>
        <v>0</v>
      </c>
      <c r="G40" s="96">
        <f>SUM(G35:G39)</f>
        <v>0</v>
      </c>
      <c r="H40" s="96">
        <f>SUM(H35:H39)</f>
        <v>0</v>
      </c>
    </row>
    <row r="41" spans="1:8" s="70" customFormat="1" ht="12.75" customHeight="1">
      <c r="A41" s="72"/>
      <c r="B41" s="88"/>
      <c r="C41" s="89"/>
      <c r="D41" s="93"/>
      <c r="E41" s="75"/>
      <c r="F41" s="75"/>
      <c r="G41" s="75"/>
      <c r="H41" s="75"/>
    </row>
    <row r="42" spans="1:8" s="70" customFormat="1" ht="14.25">
      <c r="A42" s="72" t="s">
        <v>170</v>
      </c>
      <c r="B42" s="90"/>
      <c r="C42" s="89"/>
      <c r="D42" s="89"/>
      <c r="E42" s="75"/>
      <c r="F42" s="75"/>
      <c r="G42" s="75"/>
      <c r="H42" s="75"/>
    </row>
    <row r="43" spans="1:8" s="70" customFormat="1" ht="15" thickBot="1">
      <c r="A43" s="72"/>
      <c r="B43" s="90"/>
      <c r="C43" s="89"/>
      <c r="D43" s="89"/>
      <c r="E43" s="75"/>
      <c r="F43" s="75"/>
      <c r="G43" s="75"/>
      <c r="H43" s="75"/>
    </row>
    <row r="44" spans="1:7" s="70" customFormat="1" ht="15" thickBot="1">
      <c r="A44" s="72"/>
      <c r="B44" s="90"/>
      <c r="C44" s="341" t="s">
        <v>164</v>
      </c>
      <c r="D44" s="342"/>
      <c r="E44" s="123" t="s">
        <v>161</v>
      </c>
      <c r="F44" s="75"/>
      <c r="G44" s="75"/>
    </row>
    <row r="45" spans="1:7" s="70" customFormat="1" ht="15">
      <c r="A45" s="72"/>
      <c r="B45" s="90"/>
      <c r="C45" s="163">
        <v>15</v>
      </c>
      <c r="D45" s="172" t="s">
        <v>230</v>
      </c>
      <c r="E45" s="230">
        <f>2800+1200</f>
        <v>4000</v>
      </c>
      <c r="F45" s="75"/>
      <c r="G45" s="75"/>
    </row>
    <row r="46" spans="1:7" s="70" customFormat="1" ht="15">
      <c r="A46" s="72"/>
      <c r="B46" s="90"/>
      <c r="C46" s="163">
        <v>23</v>
      </c>
      <c r="D46" s="173" t="s">
        <v>248</v>
      </c>
      <c r="E46" s="231">
        <v>1500</v>
      </c>
      <c r="F46" s="75"/>
      <c r="G46" s="75"/>
    </row>
    <row r="47" spans="1:7" s="70" customFormat="1" ht="15">
      <c r="A47" s="72"/>
      <c r="B47" s="90"/>
      <c r="C47" s="163">
        <v>25</v>
      </c>
      <c r="D47" s="173" t="s">
        <v>249</v>
      </c>
      <c r="E47" s="231">
        <v>1000</v>
      </c>
      <c r="F47" s="75"/>
      <c r="G47" s="75"/>
    </row>
    <row r="48" spans="1:7" s="70" customFormat="1" ht="15">
      <c r="A48" s="72"/>
      <c r="B48" s="90"/>
      <c r="C48" s="164">
        <v>33</v>
      </c>
      <c r="D48" s="173" t="s">
        <v>231</v>
      </c>
      <c r="E48" s="231">
        <f>1800+1000</f>
        <v>2800</v>
      </c>
      <c r="F48" s="75"/>
      <c r="G48" s="75"/>
    </row>
    <row r="49" spans="1:7" s="70" customFormat="1" ht="15">
      <c r="A49" s="72"/>
      <c r="B49" s="90"/>
      <c r="C49" s="164">
        <v>35</v>
      </c>
      <c r="D49" s="173" t="s">
        <v>247</v>
      </c>
      <c r="E49" s="231">
        <v>600</v>
      </c>
      <c r="F49" s="75"/>
      <c r="G49" s="75"/>
    </row>
    <row r="50" spans="1:7" s="70" customFormat="1" ht="15">
      <c r="A50" s="72"/>
      <c r="B50" s="90"/>
      <c r="C50" s="164">
        <v>47</v>
      </c>
      <c r="D50" s="173" t="s">
        <v>246</v>
      </c>
      <c r="E50" s="231">
        <v>8000</v>
      </c>
      <c r="F50" s="75"/>
      <c r="G50" s="75"/>
    </row>
    <row r="51" spans="1:7" s="70" customFormat="1" ht="15">
      <c r="A51" s="72"/>
      <c r="B51" s="90"/>
      <c r="C51" s="164">
        <v>48</v>
      </c>
      <c r="D51" s="173" t="s">
        <v>235</v>
      </c>
      <c r="E51" s="231">
        <v>600</v>
      </c>
      <c r="F51" s="75"/>
      <c r="G51" s="75"/>
    </row>
    <row r="52" spans="1:7" s="70" customFormat="1" ht="15">
      <c r="A52" s="72"/>
      <c r="B52" s="90"/>
      <c r="C52" s="164">
        <v>51</v>
      </c>
      <c r="D52" s="173" t="s">
        <v>232</v>
      </c>
      <c r="E52" s="231">
        <v>1000</v>
      </c>
      <c r="F52" s="75"/>
      <c r="G52" s="75"/>
    </row>
    <row r="53" spans="1:7" s="70" customFormat="1" ht="15">
      <c r="A53" s="72"/>
      <c r="B53" s="90"/>
      <c r="C53" s="164">
        <v>52</v>
      </c>
      <c r="D53" s="173" t="s">
        <v>233</v>
      </c>
      <c r="E53" s="231">
        <f>3000-1360+1760</f>
        <v>3400</v>
      </c>
      <c r="F53" s="75"/>
      <c r="G53" s="75"/>
    </row>
    <row r="54" spans="1:7" s="70" customFormat="1" ht="15">
      <c r="A54" s="72"/>
      <c r="B54" s="90"/>
      <c r="C54" s="164">
        <v>58</v>
      </c>
      <c r="D54" s="221" t="s">
        <v>251</v>
      </c>
      <c r="E54" s="232">
        <f>3500+200+1457</f>
        <v>5157</v>
      </c>
      <c r="F54" s="75"/>
      <c r="G54" s="75"/>
    </row>
    <row r="55" spans="1:7" s="70" customFormat="1" ht="15.75" thickBot="1">
      <c r="A55" s="72"/>
      <c r="B55" s="90"/>
      <c r="C55" s="164">
        <v>82</v>
      </c>
      <c r="D55" s="174" t="s">
        <v>253</v>
      </c>
      <c r="E55" s="233">
        <f>1600+160-1760</f>
        <v>0</v>
      </c>
      <c r="F55" s="75"/>
      <c r="G55" s="75"/>
    </row>
    <row r="56" spans="1:7" s="70" customFormat="1" ht="15.75" thickBot="1">
      <c r="A56" s="72"/>
      <c r="B56" s="90"/>
      <c r="C56" s="339" t="s">
        <v>162</v>
      </c>
      <c r="D56" s="340"/>
      <c r="E56" s="226">
        <f>SUM(E45:E55)</f>
        <v>28057</v>
      </c>
      <c r="F56" s="75"/>
      <c r="G56" s="75"/>
    </row>
    <row r="57" spans="1:8" s="70" customFormat="1" ht="14.25">
      <c r="A57" s="72"/>
      <c r="B57" s="90"/>
      <c r="C57" s="89"/>
      <c r="D57" s="89"/>
      <c r="E57" s="75"/>
      <c r="F57" s="75"/>
      <c r="G57" s="75"/>
      <c r="H57" s="75"/>
    </row>
    <row r="58" spans="1:8" s="70" customFormat="1" ht="14.25">
      <c r="A58" s="72"/>
      <c r="B58" s="90"/>
      <c r="C58" s="89"/>
      <c r="D58" s="89"/>
      <c r="E58" s="75"/>
      <c r="F58" s="75"/>
      <c r="G58" s="75"/>
      <c r="H58" s="75"/>
    </row>
    <row r="59" spans="1:8" s="70" customFormat="1" ht="14.25">
      <c r="A59" s="72" t="s">
        <v>228</v>
      </c>
      <c r="B59" s="90"/>
      <c r="C59" s="89"/>
      <c r="D59" s="89"/>
      <c r="E59" s="75"/>
      <c r="F59" s="75"/>
      <c r="G59" s="75"/>
      <c r="H59" s="75"/>
    </row>
    <row r="60" spans="1:8" s="70" customFormat="1" ht="15" thickBot="1">
      <c r="A60" s="73"/>
      <c r="B60" s="91"/>
      <c r="C60" s="75"/>
      <c r="D60" s="92"/>
      <c r="E60" s="75"/>
      <c r="F60" s="75"/>
      <c r="G60" s="75"/>
      <c r="H60" s="75"/>
    </row>
    <row r="61" spans="1:8" s="70" customFormat="1" ht="15.75" customHeight="1">
      <c r="A61" s="73"/>
      <c r="B61" s="352" t="s">
        <v>234</v>
      </c>
      <c r="C61" s="223">
        <v>19</v>
      </c>
      <c r="D61" s="116" t="s">
        <v>245</v>
      </c>
      <c r="E61" s="234">
        <v>10000</v>
      </c>
      <c r="F61" s="355" t="s">
        <v>252</v>
      </c>
      <c r="G61" s="356"/>
      <c r="H61" s="357"/>
    </row>
    <row r="62" spans="1:8" s="70" customFormat="1" ht="15.75" customHeight="1">
      <c r="A62" s="73"/>
      <c r="B62" s="353"/>
      <c r="C62" s="224">
        <v>66</v>
      </c>
      <c r="D62" s="115" t="s">
        <v>225</v>
      </c>
      <c r="E62" s="235">
        <v>24640</v>
      </c>
      <c r="F62" s="358" t="s">
        <v>165</v>
      </c>
      <c r="G62" s="359"/>
      <c r="H62" s="360"/>
    </row>
    <row r="63" spans="1:8" s="70" customFormat="1" ht="15.75" customHeight="1">
      <c r="A63" s="73"/>
      <c r="B63" s="353"/>
      <c r="C63" s="224">
        <v>67</v>
      </c>
      <c r="D63" s="115" t="s">
        <v>225</v>
      </c>
      <c r="E63" s="235">
        <v>60000</v>
      </c>
      <c r="F63" s="358" t="s">
        <v>229</v>
      </c>
      <c r="G63" s="359"/>
      <c r="H63" s="360"/>
    </row>
    <row r="64" spans="1:8" s="70" customFormat="1" ht="16.5" customHeight="1" thickBot="1">
      <c r="A64" s="1"/>
      <c r="B64" s="354"/>
      <c r="C64" s="171">
        <v>76</v>
      </c>
      <c r="D64" s="225" t="s">
        <v>226</v>
      </c>
      <c r="E64" s="236">
        <v>4000</v>
      </c>
      <c r="F64" s="345" t="s">
        <v>227</v>
      </c>
      <c r="G64" s="346"/>
      <c r="H64" s="347"/>
    </row>
    <row r="65" spans="1:9" s="70" customFormat="1" ht="23.25" customHeight="1" thickBot="1">
      <c r="A65" s="1"/>
      <c r="B65" s="339" t="s">
        <v>162</v>
      </c>
      <c r="C65" s="351"/>
      <c r="D65" s="340"/>
      <c r="E65" s="226">
        <f>SUM(E61:E64)</f>
        <v>98640</v>
      </c>
      <c r="F65" s="348"/>
      <c r="G65" s="349"/>
      <c r="H65" s="350"/>
      <c r="I65" s="113"/>
    </row>
    <row r="66" spans="1:9" s="70" customFormat="1" ht="12" customHeight="1">
      <c r="A66" s="1"/>
      <c r="B66" s="1"/>
      <c r="H66" s="113"/>
      <c r="I66" s="113"/>
    </row>
    <row r="67" spans="1:9" s="70" customFormat="1" ht="12" customHeight="1">
      <c r="A67" s="1"/>
      <c r="B67" s="1"/>
      <c r="H67" s="113"/>
      <c r="I67" s="113"/>
    </row>
    <row r="68" spans="1:9" s="70" customFormat="1" ht="12" customHeight="1">
      <c r="A68" s="1"/>
      <c r="B68" s="1"/>
      <c r="H68" s="113"/>
      <c r="I68" s="113"/>
    </row>
    <row r="69" spans="1:9" s="70" customFormat="1" ht="12" customHeight="1">
      <c r="A69" s="1"/>
      <c r="B69" s="1"/>
      <c r="H69" s="113"/>
      <c r="I69" s="113"/>
    </row>
    <row r="70" spans="1:9" s="70" customFormat="1" ht="12" customHeight="1">
      <c r="A70" s="1"/>
      <c r="B70" s="1"/>
      <c r="H70" s="113"/>
      <c r="I70" s="113"/>
    </row>
    <row r="71" spans="1:9" s="70" customFormat="1" ht="12" customHeight="1">
      <c r="A71" s="1"/>
      <c r="B71" s="1"/>
      <c r="H71" s="113"/>
      <c r="I71" s="113"/>
    </row>
    <row r="72" spans="1:9" s="70" customFormat="1" ht="12" customHeight="1">
      <c r="A72" s="1"/>
      <c r="B72" s="1"/>
      <c r="H72" s="113"/>
      <c r="I72" s="113"/>
    </row>
    <row r="73" spans="1:9" s="70" customFormat="1" ht="12" customHeight="1">
      <c r="A73" s="1"/>
      <c r="B73" s="1"/>
      <c r="F73" s="70" t="s">
        <v>185</v>
      </c>
      <c r="H73" s="113"/>
      <c r="I73" s="113"/>
    </row>
    <row r="74" spans="1:6" s="70" customFormat="1" ht="12.75">
      <c r="A74" s="1"/>
      <c r="B74" s="1"/>
      <c r="F74" s="70" t="s">
        <v>186</v>
      </c>
    </row>
    <row r="75" spans="1:7" s="70" customFormat="1" ht="12.75">
      <c r="A75" s="57"/>
      <c r="B75" s="71"/>
      <c r="C75" s="71"/>
      <c r="D75" s="57" t="s">
        <v>268</v>
      </c>
      <c r="E75" s="71"/>
      <c r="F75" s="71"/>
      <c r="G75" s="71"/>
    </row>
    <row r="76" spans="1:8" ht="12.75">
      <c r="A76" s="344"/>
      <c r="B76" s="344"/>
      <c r="C76" s="344"/>
      <c r="D76" s="344"/>
      <c r="E76" s="344"/>
      <c r="F76" s="344"/>
      <c r="G76" s="344"/>
      <c r="H76" s="344"/>
    </row>
    <row r="77" spans="1:8" ht="12.75">
      <c r="A77" s="344"/>
      <c r="B77" s="344"/>
      <c r="C77" s="344"/>
      <c r="D77" s="344"/>
      <c r="E77" s="344"/>
      <c r="F77" s="344"/>
      <c r="G77" s="344"/>
      <c r="H77" s="344"/>
    </row>
    <row r="78" ht="12.75">
      <c r="D78" s="40"/>
    </row>
    <row r="81" spans="1:8" ht="12.75">
      <c r="A81" s="344" t="s">
        <v>124</v>
      </c>
      <c r="B81" s="344"/>
      <c r="C81" s="344"/>
      <c r="D81" s="344"/>
      <c r="E81" s="344"/>
      <c r="F81" s="344"/>
      <c r="G81" s="344"/>
      <c r="H81" s="344"/>
    </row>
  </sheetData>
  <mergeCells count="14">
    <mergeCell ref="A81:H81"/>
    <mergeCell ref="A77:H77"/>
    <mergeCell ref="A76:H76"/>
    <mergeCell ref="F64:H64"/>
    <mergeCell ref="F65:H65"/>
    <mergeCell ref="B65:D65"/>
    <mergeCell ref="B61:B64"/>
    <mergeCell ref="F61:H61"/>
    <mergeCell ref="F63:H63"/>
    <mergeCell ref="F62:H62"/>
    <mergeCell ref="C56:D56"/>
    <mergeCell ref="C44:D44"/>
    <mergeCell ref="A2:D2"/>
    <mergeCell ref="E3:H3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2018-09-04T08:00:29Z</cp:lastPrinted>
  <dcterms:created xsi:type="dcterms:W3CDTF">2003-01-03T12:32:00Z</dcterms:created>
  <dcterms:modified xsi:type="dcterms:W3CDTF">2018-09-04T08:00:37Z</dcterms:modified>
  <cp:category/>
  <cp:version/>
  <cp:contentType/>
  <cp:contentStatus/>
</cp:coreProperties>
</file>