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4" sheetId="2" r:id="rId2"/>
    <sheet name="výdaje 2014" sheetId="3" r:id="rId3"/>
    <sheet name="financování 2014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<sst xmlns="http://schemas.openxmlformats.org/spreadsheetml/2006/main" count="233" uniqueCount="210">
  <si>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</si>
  <si>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</si>
  <si>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</si>
  <si>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</si>
  <si>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</si>
  <si>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</si>
  <si>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</si>
  <si>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</si>
  <si>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</si>
  <si>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</si>
  <si>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</si>
  <si>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</si>
  <si>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</si>
  <si>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</si>
  <si>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</si>
  <si>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</si>
  <si>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</si>
  <si>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</si>
  <si>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</si>
  <si>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</si>
  <si>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</si>
  <si>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</si>
  <si>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</si>
  <si>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</si>
  <si>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</si>
  <si>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</si>
  <si>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</si>
  <si>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</si>
  <si>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</si>
  <si>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</si>
  <si>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</si>
  <si>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</si>
  <si>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</si>
  <si>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</si>
  <si>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</si>
  <si>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</si>
  <si>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</si>
  <si>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</si>
  <si>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</si>
  <si>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</si>
  <si>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</si>
  <si>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</si>
  <si>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</si>
  <si>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</si>
  <si>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</si>
  <si>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</si>
  <si>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</si>
  <si>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</si>
  <si>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</si>
  <si>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</si>
  <si>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</si>
  <si>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</si>
  <si>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</si>
  <si>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</si>
  <si>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</si>
  <si>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</si>
  <si>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</si>
  <si>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</si>
  <si>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</si>
  <si>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</si>
  <si>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</si>
  <si>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</si>
  <si>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</si>
  <si>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</si>
  <si>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</si>
  <si>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</si>
  <si>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</si>
  <si>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</si>
  <si>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</si>
  <si>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</si>
  <si>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</si>
  <si>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</si>
  <si>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</si>
  <si>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</si>
  <si>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</si>
  <si>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</si>
  <si>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</si>
  <si>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</si>
  <si>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</si>
  <si>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</si>
  <si>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</si>
  <si>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</si>
  <si>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</si>
  <si>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</si>
  <si>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</si>
  <si>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</si>
  <si>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</si>
  <si>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</si>
  <si>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</si>
  <si>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</si>
  <si>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</si>
  <si>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</si>
  <si>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</si>
  <si>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</si>
  <si>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</si>
  <si>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</si>
  <si>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</si>
  <si>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</si>
  <si>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</si>
  <si>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</si>
  <si>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</si>
  <si>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</si>
  <si>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</si>
  <si>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</si>
  <si>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</si>
  <si>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</si>
  <si>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</si>
  <si>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</si>
  <si>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</si>
  <si>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</si>
  <si>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</si>
  <si>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</si>
  <si>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</si>
  <si>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</si>
  <si>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</si>
  <si>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</si>
  <si>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0328 domovní správa Nádražní, Bílokosteleká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</si>
  <si>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</si>
  <si>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</si>
  <si>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</si>
  <si>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</si>
  <si>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</si>
  <si>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</si>
  <si>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</si>
  <si>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</si>
  <si>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</si>
  <si>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</si>
  <si>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</si>
  <si>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</si>
  <si>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</si>
  <si>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</si>
  <si>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</si>
  <si>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</si>
  <si>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</si>
  <si>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</si>
  <si>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</si>
  <si>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</si>
  <si>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</si>
  <si>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</si>
  <si>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</si>
  <si>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</si>
  <si>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</si>
  <si>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</si>
  <si>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>fond voda Vítkov</t>
  </si>
  <si>
    <t>dary dle § 85 písm. b)</t>
  </si>
  <si>
    <t>volby do zastupitelstva krajů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</si>
  <si>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</si>
  <si>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</si>
  <si>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</si>
  <si>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</si>
  <si>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- 4 -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</si>
  <si>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</si>
  <si>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</si>
  <si>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</si>
  <si>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</si>
  <si>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</si>
  <si>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</si>
  <si>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</si>
  <si>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</si>
  <si>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</si>
  <si>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</si>
  <si>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</si>
  <si>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</si>
  <si>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</si>
  <si>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</si>
  <si>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</si>
  <si>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</si>
  <si>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fond velkých investičních akcí - RUD (13000-1260)</t>
  </si>
  <si>
    <t>sbor dobrovolných hasičů Chrastava</t>
  </si>
  <si>
    <t>1111-1211</t>
  </si>
  <si>
    <t>dotace volba prezidenta</t>
  </si>
  <si>
    <t>schválený rozpočet 2013</t>
  </si>
  <si>
    <t xml:space="preserve">investiční dary </t>
  </si>
  <si>
    <t>Euroregion - oprava morového sloupu</t>
  </si>
  <si>
    <t>smluvní pokuta ZIEGLER</t>
  </si>
  <si>
    <t>příspěvky na pořízení dlouhodob.majetku</t>
  </si>
  <si>
    <t>demolice KD</t>
  </si>
  <si>
    <t>povodně - pomoc obcím</t>
  </si>
  <si>
    <t xml:space="preserve">dotace sociální služby MPSV, KÚLK  </t>
  </si>
  <si>
    <t xml:space="preserve">prodej nemovitostí </t>
  </si>
  <si>
    <t>dotace KÚLK - hasiči, povodně 13</t>
  </si>
  <si>
    <t>dotace MD - oprava povodňových škod</t>
  </si>
  <si>
    <t>dotace KÚLK - dopr. vých.</t>
  </si>
  <si>
    <t>SFŽP, ERDF - dotace hřbitov</t>
  </si>
  <si>
    <t>povodně - oprava povodňových škod MD</t>
  </si>
  <si>
    <t>dotace od obcí /přestupky,MP Stráž/</t>
  </si>
  <si>
    <t xml:space="preserve">neinv. dotace a transfery(ER,MR,SMO) </t>
  </si>
  <si>
    <t>fond kotelen   (PS 20+1350-1000)</t>
  </si>
  <si>
    <t>navýšení RUD 2014</t>
  </si>
  <si>
    <t>fond oprav obecních bytů (1000+1170-1500)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</si>
  <si>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</si>
  <si>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</si>
  <si>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</si>
  <si>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</si>
  <si>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</si>
  <si>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poznámka:</t>
  </si>
  <si>
    <t>výdaje OV Vítkov navýšeno o 79 tis. Kč - jedná se o nevyčerpané prostředky z rozpočtu 2013</t>
  </si>
  <si>
    <t>Ing. Michael Canov</t>
  </si>
  <si>
    <t>starosta</t>
  </si>
  <si>
    <t>schválený rozpočet 2014</t>
  </si>
  <si>
    <t>1. změna rozpočtu 2014</t>
  </si>
  <si>
    <t>ZM 14.4.2014</t>
  </si>
  <si>
    <t xml:space="preserve">Příjmy - 1. změna rozpočtu 2014  </t>
  </si>
  <si>
    <t xml:space="preserve">Výdaje - 1. změna rozpočtu 2014 </t>
  </si>
  <si>
    <t>předkládá: HFO 31.3.2014</t>
  </si>
  <si>
    <t>Financování - 1. změna rozpočtu 2014</t>
  </si>
  <si>
    <t>RUD 2014</t>
  </si>
  <si>
    <t>chybí</t>
  </si>
  <si>
    <t>dary -Oblastní charita</t>
  </si>
  <si>
    <r>
      <t xml:space="preserve">MŠ Chrastava - budova </t>
    </r>
    <r>
      <rPr>
        <sz val="10"/>
        <color indexed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</si>
</sst>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12" fillId="6" borderId="9" xfId="0" applyFont="1" applyFill="1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3" xfId="0" applyFont="1" applyFill="1" applyBorder="1" applyAlignment="1">
      <alignment textRotation="90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34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D1">
      <pane xSplit="4" ySplit="3" topLeftCell="H3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T20" sqref="S20:T2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9.125" style="1" customWidth="1"/>
    <col min="6" max="6" width="10.375" style="1" bestFit="1" customWidth="1"/>
    <col min="7" max="7" width="38.375" style="0" customWidth="1"/>
    <col min="8" max="10" width="15.875" style="0" customWidth="1"/>
  </cols>
  <sheetData>
    <row r="1" spans="1:7" ht="12.75">
      <c r="A1" s="35"/>
      <c r="B1" s="17"/>
      <c r="C1" s="17"/>
      <c r="D1" s="36"/>
      <c r="E1" s="37"/>
      <c r="G1" s="116"/>
    </row>
    <row r="2" spans="1:10" ht="16.5" thickBot="1">
      <c r="A2" s="181" t="s">
        <v>202</v>
      </c>
      <c r="B2" s="182"/>
      <c r="C2" s="182"/>
      <c r="D2" s="182"/>
      <c r="E2" s="182"/>
      <c r="F2" s="182"/>
      <c r="G2" s="183"/>
      <c r="H2" s="176" t="s">
        <v>201</v>
      </c>
      <c r="I2" s="177"/>
      <c r="J2" s="177"/>
    </row>
    <row r="3" spans="1:10" ht="53.25" customHeight="1" thickBot="1">
      <c r="A3" s="63"/>
      <c r="B3" s="18"/>
      <c r="C3" s="117"/>
      <c r="D3" s="119" t="s">
        <v>31</v>
      </c>
      <c r="E3" s="20" t="s">
        <v>1</v>
      </c>
      <c r="F3" s="20" t="s">
        <v>0</v>
      </c>
      <c r="G3" s="20" t="s">
        <v>2</v>
      </c>
      <c r="H3" s="79" t="s">
        <v>171</v>
      </c>
      <c r="I3" s="79" t="s">
        <v>199</v>
      </c>
      <c r="J3" s="79" t="s">
        <v>200</v>
      </c>
    </row>
    <row r="4" spans="1:10" ht="14.25" customHeight="1">
      <c r="A4" s="178" t="s">
        <v>40</v>
      </c>
      <c r="B4" s="161" t="s">
        <v>39</v>
      </c>
      <c r="C4" s="156" t="s">
        <v>37</v>
      </c>
      <c r="D4" s="120">
        <v>1</v>
      </c>
      <c r="E4" s="59">
        <v>1111</v>
      </c>
      <c r="F4" s="59"/>
      <c r="G4" s="62" t="s">
        <v>35</v>
      </c>
      <c r="H4" s="121">
        <v>10000</v>
      </c>
      <c r="I4" s="121">
        <v>10000</v>
      </c>
      <c r="J4" s="121">
        <v>10000</v>
      </c>
    </row>
    <row r="5" spans="1:10" ht="12.75">
      <c r="A5" s="179"/>
      <c r="B5" s="162"/>
      <c r="C5" s="164"/>
      <c r="D5" s="122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</row>
    <row r="6" spans="1:10" ht="12.75">
      <c r="A6" s="179"/>
      <c r="B6" s="162"/>
      <c r="C6" s="164"/>
      <c r="D6" s="122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</row>
    <row r="7" spans="1:10" ht="12.75">
      <c r="A7" s="179"/>
      <c r="B7" s="162"/>
      <c r="C7" s="164"/>
      <c r="D7" s="122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</row>
    <row r="8" spans="1:10" ht="12.75">
      <c r="A8" s="179"/>
      <c r="B8" s="162"/>
      <c r="C8" s="164"/>
      <c r="D8" s="122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</row>
    <row r="9" spans="1:10" ht="12.75">
      <c r="A9" s="179"/>
      <c r="B9" s="162"/>
      <c r="C9" s="164"/>
      <c r="D9" s="122">
        <v>6</v>
      </c>
      <c r="E9" s="78" t="s">
        <v>169</v>
      </c>
      <c r="F9" s="11"/>
      <c r="G9" s="2" t="s">
        <v>188</v>
      </c>
      <c r="H9" s="42">
        <v>13000</v>
      </c>
      <c r="I9" s="42">
        <v>13000</v>
      </c>
      <c r="J9" s="42">
        <v>13000</v>
      </c>
    </row>
    <row r="10" spans="1:10" ht="12.75">
      <c r="A10" s="179"/>
      <c r="B10" s="162"/>
      <c r="C10" s="164"/>
      <c r="D10" s="122">
        <v>7</v>
      </c>
      <c r="E10" s="11">
        <v>1122</v>
      </c>
      <c r="F10" s="11"/>
      <c r="G10" s="5" t="s">
        <v>5</v>
      </c>
      <c r="H10" s="42">
        <v>2000</v>
      </c>
      <c r="I10" s="42">
        <v>2000</v>
      </c>
      <c r="J10" s="42">
        <v>2000</v>
      </c>
    </row>
    <row r="11" spans="1:10" ht="12.75">
      <c r="A11" s="179"/>
      <c r="B11" s="162"/>
      <c r="C11" s="164"/>
      <c r="D11" s="122">
        <v>8</v>
      </c>
      <c r="E11" s="78" t="s">
        <v>124</v>
      </c>
      <c r="F11" s="11"/>
      <c r="G11" s="2" t="s">
        <v>104</v>
      </c>
      <c r="H11" s="42">
        <v>1</v>
      </c>
      <c r="I11" s="42">
        <v>1</v>
      </c>
      <c r="J11" s="42">
        <v>1</v>
      </c>
    </row>
    <row r="12" spans="1:10" ht="12.75">
      <c r="A12" s="179"/>
      <c r="B12" s="162"/>
      <c r="C12" s="164"/>
      <c r="D12" s="122">
        <v>9</v>
      </c>
      <c r="E12" s="11">
        <v>1337</v>
      </c>
      <c r="F12" s="11"/>
      <c r="G12" s="2" t="s">
        <v>6</v>
      </c>
      <c r="H12" s="42">
        <v>3200</v>
      </c>
      <c r="I12" s="42">
        <v>3200</v>
      </c>
      <c r="J12" s="42">
        <v>3200</v>
      </c>
    </row>
    <row r="13" spans="1:10" ht="12.75">
      <c r="A13" s="179"/>
      <c r="B13" s="162"/>
      <c r="C13" s="164"/>
      <c r="D13" s="122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</row>
    <row r="14" spans="1:10" ht="12.75" customHeight="1">
      <c r="A14" s="179"/>
      <c r="B14" s="162"/>
      <c r="C14" s="164"/>
      <c r="D14" s="122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</row>
    <row r="15" spans="1:10" ht="12.75">
      <c r="A15" s="179"/>
      <c r="B15" s="162"/>
      <c r="C15" s="164"/>
      <c r="D15" s="122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</row>
    <row r="16" spans="1:10" ht="12.75">
      <c r="A16" s="179"/>
      <c r="B16" s="162"/>
      <c r="C16" s="164"/>
      <c r="D16" s="122">
        <v>13</v>
      </c>
      <c r="E16" s="11">
        <v>1345</v>
      </c>
      <c r="F16" s="11"/>
      <c r="G16" s="2" t="s">
        <v>103</v>
      </c>
      <c r="H16" s="42">
        <v>50</v>
      </c>
      <c r="I16" s="42">
        <v>50</v>
      </c>
      <c r="J16" s="42">
        <v>50</v>
      </c>
    </row>
    <row r="17" spans="1:10" ht="12.75">
      <c r="A17" s="179"/>
      <c r="B17" s="162"/>
      <c r="C17" s="164"/>
      <c r="D17" s="122">
        <v>14</v>
      </c>
      <c r="E17" s="11">
        <v>1355</v>
      </c>
      <c r="F17" s="11"/>
      <c r="G17" s="2" t="s">
        <v>163</v>
      </c>
      <c r="H17" s="42">
        <v>500</v>
      </c>
      <c r="I17" s="42">
        <v>900</v>
      </c>
      <c r="J17" s="42">
        <v>900</v>
      </c>
    </row>
    <row r="18" spans="1:10" ht="12.75">
      <c r="A18" s="179"/>
      <c r="B18" s="162"/>
      <c r="C18" s="164"/>
      <c r="D18" s="122">
        <v>15</v>
      </c>
      <c r="E18" s="11">
        <v>1351</v>
      </c>
      <c r="F18" s="11"/>
      <c r="G18" s="2" t="s">
        <v>160</v>
      </c>
      <c r="H18" s="42">
        <v>500</v>
      </c>
      <c r="I18" s="42">
        <v>500</v>
      </c>
      <c r="J18" s="42">
        <v>500</v>
      </c>
    </row>
    <row r="19" spans="1:10" ht="12.75">
      <c r="A19" s="179"/>
      <c r="B19" s="162"/>
      <c r="C19" s="164"/>
      <c r="D19" s="122">
        <v>16</v>
      </c>
      <c r="E19" s="11">
        <v>1361</v>
      </c>
      <c r="F19" s="11"/>
      <c r="G19" s="2" t="s">
        <v>146</v>
      </c>
      <c r="H19" s="42">
        <v>250</v>
      </c>
      <c r="I19" s="42">
        <v>400</v>
      </c>
      <c r="J19" s="42">
        <v>400</v>
      </c>
    </row>
    <row r="20" spans="1:10" ht="12.75">
      <c r="A20" s="179"/>
      <c r="B20" s="162"/>
      <c r="C20" s="164"/>
      <c r="D20" s="122">
        <v>17</v>
      </c>
      <c r="E20" s="11">
        <v>1511</v>
      </c>
      <c r="F20" s="11"/>
      <c r="G20" s="4" t="s">
        <v>10</v>
      </c>
      <c r="H20" s="42">
        <v>6200</v>
      </c>
      <c r="I20" s="112">
        <f>6200+1950</f>
        <v>8150</v>
      </c>
      <c r="J20" s="42">
        <f>6200+1950</f>
        <v>8150</v>
      </c>
    </row>
    <row r="21" spans="1:10" ht="12.75">
      <c r="A21" s="179"/>
      <c r="B21" s="162"/>
      <c r="C21" s="164"/>
      <c r="D21" s="122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71476</v>
      </c>
      <c r="J21" s="50">
        <f>SUM(J4:J20)</f>
        <v>71476</v>
      </c>
    </row>
    <row r="22" spans="1:10" ht="12.75">
      <c r="A22" s="179"/>
      <c r="B22" s="162"/>
      <c r="C22" s="163" t="s">
        <v>38</v>
      </c>
      <c r="D22" s="122">
        <v>19</v>
      </c>
      <c r="E22" s="11"/>
      <c r="F22" s="11">
        <v>1032</v>
      </c>
      <c r="G22" s="4" t="s">
        <v>128</v>
      </c>
      <c r="H22" s="42">
        <v>600</v>
      </c>
      <c r="I22" s="42">
        <v>600</v>
      </c>
      <c r="J22" s="42">
        <v>600</v>
      </c>
    </row>
    <row r="23" spans="1:10" ht="12.75">
      <c r="A23" s="179"/>
      <c r="B23" s="162"/>
      <c r="C23" s="164"/>
      <c r="D23" s="122">
        <v>20</v>
      </c>
      <c r="E23" s="11"/>
      <c r="F23" s="11"/>
      <c r="G23" s="25" t="s">
        <v>70</v>
      </c>
      <c r="H23" s="51">
        <f>SUM(H22)</f>
        <v>600</v>
      </c>
      <c r="I23" s="51">
        <f>SUM(I22)</f>
        <v>600</v>
      </c>
      <c r="J23" s="51">
        <f>SUM(J22)</f>
        <v>600</v>
      </c>
    </row>
    <row r="24" spans="1:10" ht="12.75">
      <c r="A24" s="179"/>
      <c r="B24" s="162"/>
      <c r="C24" s="164"/>
      <c r="D24" s="122">
        <v>21</v>
      </c>
      <c r="E24" s="11">
        <v>2122</v>
      </c>
      <c r="F24" s="11" t="s">
        <v>44</v>
      </c>
      <c r="G24" s="80" t="s">
        <v>147</v>
      </c>
      <c r="H24" s="42">
        <f>2114+30</f>
        <v>2144</v>
      </c>
      <c r="I24" s="42">
        <f>2114+30-657</f>
        <v>1487</v>
      </c>
      <c r="J24" s="112">
        <f>2114+30-657+125</f>
        <v>1612</v>
      </c>
    </row>
    <row r="25" spans="1:10" ht="12.75">
      <c r="A25" s="179"/>
      <c r="B25" s="162"/>
      <c r="C25" s="164"/>
      <c r="D25" s="122">
        <v>22</v>
      </c>
      <c r="E25" s="9">
        <v>2132</v>
      </c>
      <c r="F25" s="11">
        <v>3113.9</v>
      </c>
      <c r="G25" s="2" t="s">
        <v>100</v>
      </c>
      <c r="H25" s="42">
        <v>80</v>
      </c>
      <c r="I25" s="42">
        <v>80</v>
      </c>
      <c r="J25" s="42">
        <v>80</v>
      </c>
    </row>
    <row r="26" spans="1:10" ht="12.75">
      <c r="A26" s="179"/>
      <c r="B26" s="162"/>
      <c r="C26" s="164"/>
      <c r="D26" s="122">
        <v>23</v>
      </c>
      <c r="E26" s="9"/>
      <c r="F26" s="11"/>
      <c r="G26" s="2"/>
      <c r="H26" s="42"/>
      <c r="I26" s="42"/>
      <c r="J26" s="42"/>
    </row>
    <row r="27" spans="1:10" ht="12.75">
      <c r="A27" s="179"/>
      <c r="B27" s="162"/>
      <c r="C27" s="164"/>
      <c r="D27" s="122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1567</v>
      </c>
      <c r="J27" s="52">
        <f>SUM(J24:J26)</f>
        <v>1692</v>
      </c>
    </row>
    <row r="28" spans="1:10" ht="12.75">
      <c r="A28" s="179"/>
      <c r="B28" s="162"/>
      <c r="C28" s="164"/>
      <c r="D28" s="122">
        <v>25</v>
      </c>
      <c r="E28" s="11"/>
      <c r="F28" s="11">
        <v>3314</v>
      </c>
      <c r="G28" s="2" t="s">
        <v>94</v>
      </c>
      <c r="H28" s="42">
        <v>30</v>
      </c>
      <c r="I28" s="42">
        <v>30</v>
      </c>
      <c r="J28" s="42">
        <v>30</v>
      </c>
    </row>
    <row r="29" spans="1:10" ht="12.75">
      <c r="A29" s="179"/>
      <c r="B29" s="162"/>
      <c r="C29" s="164"/>
      <c r="D29" s="122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</row>
    <row r="30" spans="1:10" ht="12.75">
      <c r="A30" s="179"/>
      <c r="B30" s="162"/>
      <c r="C30" s="164"/>
      <c r="D30" s="122">
        <v>27</v>
      </c>
      <c r="E30" s="11"/>
      <c r="F30" s="11">
        <v>3319</v>
      </c>
      <c r="G30" s="2" t="s">
        <v>148</v>
      </c>
      <c r="H30" s="42">
        <v>150</v>
      </c>
      <c r="I30" s="42">
        <v>140</v>
      </c>
      <c r="J30" s="42">
        <v>140</v>
      </c>
    </row>
    <row r="31" spans="1:10" ht="12.75">
      <c r="A31" s="179"/>
      <c r="B31" s="162"/>
      <c r="C31" s="164"/>
      <c r="D31" s="122">
        <v>28</v>
      </c>
      <c r="E31" s="11"/>
      <c r="F31" s="11">
        <v>3349</v>
      </c>
      <c r="G31" s="2" t="s">
        <v>13</v>
      </c>
      <c r="H31" s="42">
        <v>120</v>
      </c>
      <c r="I31" s="42">
        <v>100</v>
      </c>
      <c r="J31" s="42">
        <v>100</v>
      </c>
    </row>
    <row r="32" spans="1:10" ht="12.75">
      <c r="A32" s="179"/>
      <c r="B32" s="162"/>
      <c r="C32" s="164"/>
      <c r="D32" s="122">
        <v>29</v>
      </c>
      <c r="E32" s="11"/>
      <c r="F32" s="11">
        <v>3392</v>
      </c>
      <c r="G32" s="2" t="s">
        <v>15</v>
      </c>
      <c r="H32" s="42">
        <v>400</v>
      </c>
      <c r="I32" s="42">
        <v>500</v>
      </c>
      <c r="J32" s="42">
        <v>500</v>
      </c>
    </row>
    <row r="33" spans="1:10" ht="12.75">
      <c r="A33" s="179"/>
      <c r="B33" s="162"/>
      <c r="C33" s="164"/>
      <c r="D33" s="122">
        <v>30</v>
      </c>
      <c r="E33" s="54"/>
      <c r="F33" s="11"/>
      <c r="G33" s="2"/>
      <c r="H33" s="43"/>
      <c r="I33" s="43"/>
      <c r="J33" s="43"/>
    </row>
    <row r="34" spans="1:10" ht="12.75">
      <c r="A34" s="179"/>
      <c r="B34" s="162"/>
      <c r="C34" s="164"/>
      <c r="D34" s="122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825</v>
      </c>
      <c r="J34" s="51">
        <f>SUM(J28:J33)</f>
        <v>825</v>
      </c>
    </row>
    <row r="35" spans="1:10" ht="12.75">
      <c r="A35" s="179"/>
      <c r="B35" s="162"/>
      <c r="C35" s="164"/>
      <c r="D35" s="122">
        <v>32</v>
      </c>
      <c r="E35" s="11"/>
      <c r="F35" s="11">
        <v>3612</v>
      </c>
      <c r="G35" s="80" t="s">
        <v>77</v>
      </c>
      <c r="H35" s="173">
        <v>11980</v>
      </c>
      <c r="I35" s="173">
        <v>11840</v>
      </c>
      <c r="J35" s="173">
        <v>11840</v>
      </c>
    </row>
    <row r="36" spans="1:10" ht="12.75">
      <c r="A36" s="179"/>
      <c r="B36" s="162"/>
      <c r="C36" s="164"/>
      <c r="D36" s="122">
        <v>33</v>
      </c>
      <c r="E36" s="11"/>
      <c r="F36" s="11">
        <v>3612</v>
      </c>
      <c r="G36" s="81" t="s">
        <v>114</v>
      </c>
      <c r="H36" s="174"/>
      <c r="I36" s="174"/>
      <c r="J36" s="174"/>
    </row>
    <row r="37" spans="1:10" ht="12.75">
      <c r="A37" s="179"/>
      <c r="B37" s="162"/>
      <c r="C37" s="164"/>
      <c r="D37" s="122">
        <v>34</v>
      </c>
      <c r="E37" s="11"/>
      <c r="F37" s="11">
        <v>3612</v>
      </c>
      <c r="G37" s="81" t="s">
        <v>115</v>
      </c>
      <c r="H37" s="175"/>
      <c r="I37" s="175"/>
      <c r="J37" s="175"/>
    </row>
    <row r="38" spans="1:10" ht="12.75">
      <c r="A38" s="179"/>
      <c r="B38" s="162"/>
      <c r="C38" s="164"/>
      <c r="D38" s="122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</row>
    <row r="39" spans="1:10" ht="12.75">
      <c r="A39" s="179"/>
      <c r="B39" s="162"/>
      <c r="C39" s="164"/>
      <c r="D39" s="122">
        <v>36</v>
      </c>
      <c r="E39" s="11"/>
      <c r="F39" s="11">
        <v>3639</v>
      </c>
      <c r="G39" s="2" t="s">
        <v>106</v>
      </c>
      <c r="H39" s="42">
        <v>50</v>
      </c>
      <c r="I39" s="42">
        <v>50</v>
      </c>
      <c r="J39" s="42">
        <v>50</v>
      </c>
    </row>
    <row r="40" spans="1:10" ht="12.75">
      <c r="A40" s="179"/>
      <c r="B40" s="162"/>
      <c r="C40" s="164"/>
      <c r="D40" s="122">
        <v>37</v>
      </c>
      <c r="E40" s="11"/>
      <c r="F40" s="11">
        <v>3639</v>
      </c>
      <c r="G40" s="2" t="s">
        <v>89</v>
      </c>
      <c r="H40" s="46">
        <v>1350</v>
      </c>
      <c r="I40" s="46">
        <v>1350</v>
      </c>
      <c r="J40" s="46">
        <v>1350</v>
      </c>
    </row>
    <row r="41" spans="1:10" ht="12.75">
      <c r="A41" s="179"/>
      <c r="B41" s="162"/>
      <c r="C41" s="164"/>
      <c r="D41" s="122">
        <v>38</v>
      </c>
      <c r="E41" s="11"/>
      <c r="F41" s="11">
        <v>3639</v>
      </c>
      <c r="G41" s="2" t="s">
        <v>90</v>
      </c>
      <c r="H41" s="46">
        <v>400</v>
      </c>
      <c r="I41" s="46">
        <v>400</v>
      </c>
      <c r="J41" s="46">
        <v>400</v>
      </c>
    </row>
    <row r="42" spans="1:10" ht="12.75">
      <c r="A42" s="179"/>
      <c r="B42" s="162"/>
      <c r="C42" s="164"/>
      <c r="D42" s="122">
        <v>39</v>
      </c>
      <c r="E42" s="11"/>
      <c r="F42" s="11" t="s">
        <v>76</v>
      </c>
      <c r="G42" s="2" t="s">
        <v>126</v>
      </c>
      <c r="H42" s="42">
        <v>200</v>
      </c>
      <c r="I42" s="42">
        <v>200</v>
      </c>
      <c r="J42" s="42">
        <v>200</v>
      </c>
    </row>
    <row r="43" spans="1:10" ht="12.75">
      <c r="A43" s="179"/>
      <c r="B43" s="162"/>
      <c r="C43" s="164"/>
      <c r="D43" s="122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13940</v>
      </c>
      <c r="J43" s="51">
        <f>SUM(J35:J42)</f>
        <v>13940</v>
      </c>
    </row>
    <row r="44" spans="1:10" ht="12.75">
      <c r="A44" s="179"/>
      <c r="B44" s="162"/>
      <c r="C44" s="164"/>
      <c r="D44" s="122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</row>
    <row r="45" spans="1:10" ht="12.75">
      <c r="A45" s="179"/>
      <c r="B45" s="162"/>
      <c r="C45" s="164"/>
      <c r="D45" s="122">
        <v>42</v>
      </c>
      <c r="E45" s="11">
        <v>2212</v>
      </c>
      <c r="F45" s="11">
        <v>6171</v>
      </c>
      <c r="G45" s="2" t="s">
        <v>135</v>
      </c>
      <c r="H45" s="42">
        <v>50</v>
      </c>
      <c r="I45" s="42">
        <v>50</v>
      </c>
      <c r="J45" s="42">
        <v>50</v>
      </c>
    </row>
    <row r="46" spans="1:10" ht="12.75">
      <c r="A46" s="179"/>
      <c r="B46" s="162"/>
      <c r="C46" s="164"/>
      <c r="D46" s="122">
        <v>43</v>
      </c>
      <c r="E46" s="11">
        <v>2111</v>
      </c>
      <c r="F46" s="11">
        <v>6171</v>
      </c>
      <c r="G46" s="2" t="s">
        <v>110</v>
      </c>
      <c r="H46" s="42">
        <v>20</v>
      </c>
      <c r="I46" s="42">
        <v>20</v>
      </c>
      <c r="J46" s="42">
        <v>20</v>
      </c>
    </row>
    <row r="47" spans="1:10" ht="12.75">
      <c r="A47" s="179"/>
      <c r="B47" s="162"/>
      <c r="C47" s="164"/>
      <c r="D47" s="122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</row>
    <row r="48" spans="1:10" ht="12.75">
      <c r="A48" s="179"/>
      <c r="B48" s="162"/>
      <c r="C48" s="164"/>
      <c r="D48" s="122">
        <v>45</v>
      </c>
      <c r="E48" s="11">
        <v>2111</v>
      </c>
      <c r="F48" s="11">
        <v>4351</v>
      </c>
      <c r="G48" s="4" t="s">
        <v>101</v>
      </c>
      <c r="H48" s="42">
        <v>200</v>
      </c>
      <c r="I48" s="42">
        <v>220</v>
      </c>
      <c r="J48" s="42">
        <v>220</v>
      </c>
    </row>
    <row r="49" spans="1:10" ht="12.75">
      <c r="A49" s="179"/>
      <c r="B49" s="162"/>
      <c r="C49" s="164"/>
      <c r="D49" s="122">
        <v>46</v>
      </c>
      <c r="E49" s="11"/>
      <c r="F49" s="11">
        <v>5512</v>
      </c>
      <c r="G49" s="2" t="s">
        <v>69</v>
      </c>
      <c r="H49" s="42">
        <v>10</v>
      </c>
      <c r="I49" s="42">
        <v>10</v>
      </c>
      <c r="J49" s="42">
        <v>10</v>
      </c>
    </row>
    <row r="50" spans="1:10" ht="12.75">
      <c r="A50" s="179"/>
      <c r="B50" s="162"/>
      <c r="C50" s="164"/>
      <c r="D50" s="122">
        <v>47</v>
      </c>
      <c r="E50" s="11">
        <v>2141</v>
      </c>
      <c r="F50" s="11">
        <v>6310</v>
      </c>
      <c r="G50" s="2" t="s">
        <v>111</v>
      </c>
      <c r="H50" s="42">
        <v>350</v>
      </c>
      <c r="I50" s="42">
        <v>200</v>
      </c>
      <c r="J50" s="42">
        <v>200</v>
      </c>
    </row>
    <row r="51" spans="1:10" ht="12.75">
      <c r="A51" s="179"/>
      <c r="B51" s="162"/>
      <c r="C51" s="164"/>
      <c r="D51" s="122">
        <v>48</v>
      </c>
      <c r="E51" s="11">
        <v>2322</v>
      </c>
      <c r="F51" s="11">
        <v>6171</v>
      </c>
      <c r="G51" s="2" t="s">
        <v>134</v>
      </c>
      <c r="H51" s="42">
        <v>0</v>
      </c>
      <c r="I51" s="42">
        <v>0</v>
      </c>
      <c r="J51" s="42">
        <v>0</v>
      </c>
    </row>
    <row r="52" spans="1:10" ht="12.75">
      <c r="A52" s="179"/>
      <c r="B52" s="162"/>
      <c r="C52" s="164"/>
      <c r="D52" s="122">
        <v>49</v>
      </c>
      <c r="E52" s="11">
        <v>2324</v>
      </c>
      <c r="F52" s="11">
        <v>6310</v>
      </c>
      <c r="G52" s="2" t="s">
        <v>174</v>
      </c>
      <c r="H52" s="42">
        <v>0</v>
      </c>
      <c r="I52" s="42">
        <v>0</v>
      </c>
      <c r="J52" s="42">
        <v>0</v>
      </c>
    </row>
    <row r="53" spans="1:10" ht="12.75">
      <c r="A53" s="179"/>
      <c r="B53" s="162"/>
      <c r="C53" s="164"/>
      <c r="D53" s="122">
        <v>50</v>
      </c>
      <c r="E53" s="11">
        <v>2321</v>
      </c>
      <c r="F53" s="11"/>
      <c r="G53" s="2" t="s">
        <v>149</v>
      </c>
      <c r="H53" s="42">
        <v>0</v>
      </c>
      <c r="I53" s="42">
        <v>0</v>
      </c>
      <c r="J53" s="42">
        <v>0</v>
      </c>
    </row>
    <row r="54" spans="1:10" ht="12.75">
      <c r="A54" s="179"/>
      <c r="B54" s="162"/>
      <c r="C54" s="164"/>
      <c r="D54" s="122">
        <v>51</v>
      </c>
      <c r="E54" s="11">
        <v>2329</v>
      </c>
      <c r="F54" s="11">
        <v>6171</v>
      </c>
      <c r="G54" s="2" t="s">
        <v>151</v>
      </c>
      <c r="H54" s="42">
        <v>0</v>
      </c>
      <c r="I54" s="42">
        <v>150</v>
      </c>
      <c r="J54" s="42">
        <v>150</v>
      </c>
    </row>
    <row r="55" spans="1:10" ht="12.75">
      <c r="A55" s="179"/>
      <c r="B55" s="162"/>
      <c r="C55" s="164"/>
      <c r="D55" s="122">
        <v>52</v>
      </c>
      <c r="E55" s="9">
        <v>2321</v>
      </c>
      <c r="F55" s="11">
        <v>5269</v>
      </c>
      <c r="G55" s="2" t="s">
        <v>136</v>
      </c>
      <c r="H55" s="42">
        <v>0</v>
      </c>
      <c r="I55" s="42">
        <v>0</v>
      </c>
      <c r="J55" s="42">
        <v>0</v>
      </c>
    </row>
    <row r="56" spans="1:10" ht="12.75">
      <c r="A56" s="179"/>
      <c r="B56" s="162"/>
      <c r="C56" s="164"/>
      <c r="D56" s="122">
        <v>53</v>
      </c>
      <c r="E56" s="11">
        <v>2329</v>
      </c>
      <c r="F56" s="11"/>
      <c r="G56" s="2" t="s">
        <v>173</v>
      </c>
      <c r="H56" s="42">
        <v>0</v>
      </c>
      <c r="I56" s="42">
        <v>0</v>
      </c>
      <c r="J56" s="42">
        <v>0</v>
      </c>
    </row>
    <row r="57" spans="1:10" ht="12.75">
      <c r="A57" s="179"/>
      <c r="B57" s="162"/>
      <c r="C57" s="164"/>
      <c r="D57" s="122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580</v>
      </c>
      <c r="J57" s="51">
        <f>SUM(J48:J56)</f>
        <v>580</v>
      </c>
    </row>
    <row r="58" spans="1:10" ht="12.75">
      <c r="A58" s="179"/>
      <c r="B58" s="162"/>
      <c r="C58" s="164"/>
      <c r="D58" s="122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17662</v>
      </c>
      <c r="J58" s="50">
        <f>J23+J27+J34+J43+J47+J57</f>
        <v>17787</v>
      </c>
    </row>
    <row r="59" spans="1:10" ht="12.75">
      <c r="A59" s="179"/>
      <c r="B59" s="162"/>
      <c r="C59" s="164"/>
      <c r="D59" s="122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89138</v>
      </c>
      <c r="J59" s="50">
        <f>J21+J58</f>
        <v>89263</v>
      </c>
    </row>
    <row r="60" spans="1:10" ht="12.75" customHeight="1">
      <c r="A60" s="179"/>
      <c r="B60" s="165" t="s">
        <v>23</v>
      </c>
      <c r="C60" s="169"/>
      <c r="D60" s="122">
        <v>57</v>
      </c>
      <c r="E60" s="11">
        <v>3111</v>
      </c>
      <c r="F60" s="12">
        <v>3639</v>
      </c>
      <c r="G60" s="4" t="s">
        <v>120</v>
      </c>
      <c r="H60" s="42">
        <v>300</v>
      </c>
      <c r="I60" s="42">
        <v>300</v>
      </c>
      <c r="J60" s="42">
        <v>300</v>
      </c>
    </row>
    <row r="61" spans="1:10" ht="12.75" customHeight="1">
      <c r="A61" s="179"/>
      <c r="B61" s="170"/>
      <c r="C61" s="169"/>
      <c r="D61" s="122">
        <v>58</v>
      </c>
      <c r="E61" s="11">
        <v>3112</v>
      </c>
      <c r="F61" s="12">
        <v>3639</v>
      </c>
      <c r="G61" s="5" t="s">
        <v>179</v>
      </c>
      <c r="H61" s="42">
        <v>0</v>
      </c>
      <c r="I61" s="42">
        <v>0</v>
      </c>
      <c r="J61" s="42">
        <v>0</v>
      </c>
    </row>
    <row r="62" spans="1:10" ht="12.75" customHeight="1">
      <c r="A62" s="179"/>
      <c r="B62" s="170"/>
      <c r="C62" s="169"/>
      <c r="D62" s="122">
        <v>59</v>
      </c>
      <c r="E62" s="11">
        <v>3121</v>
      </c>
      <c r="F62" s="12"/>
      <c r="G62" s="5" t="s">
        <v>172</v>
      </c>
      <c r="H62" s="42">
        <v>0</v>
      </c>
      <c r="I62" s="42">
        <v>0</v>
      </c>
      <c r="J62" s="42">
        <v>0</v>
      </c>
    </row>
    <row r="63" spans="1:10" ht="12.75" customHeight="1">
      <c r="A63" s="179"/>
      <c r="B63" s="170"/>
      <c r="C63" s="169"/>
      <c r="D63" s="122">
        <v>60</v>
      </c>
      <c r="E63" s="11">
        <v>3202</v>
      </c>
      <c r="F63" s="12"/>
      <c r="G63" s="5" t="s">
        <v>97</v>
      </c>
      <c r="H63" s="42">
        <v>0</v>
      </c>
      <c r="I63" s="42">
        <v>0</v>
      </c>
      <c r="J63" s="42">
        <v>0</v>
      </c>
    </row>
    <row r="64" spans="1:10" ht="12.75" customHeight="1">
      <c r="A64" s="179"/>
      <c r="B64" s="170"/>
      <c r="C64" s="169"/>
      <c r="D64" s="122">
        <v>61</v>
      </c>
      <c r="E64" s="11">
        <v>3122</v>
      </c>
      <c r="F64" s="12"/>
      <c r="G64" s="5" t="s">
        <v>175</v>
      </c>
      <c r="H64" s="40">
        <v>0</v>
      </c>
      <c r="I64" s="112">
        <v>558</v>
      </c>
      <c r="J64" s="42">
        <v>558</v>
      </c>
    </row>
    <row r="65" spans="1:10" ht="12.75" customHeight="1">
      <c r="A65" s="179"/>
      <c r="B65" s="170"/>
      <c r="C65" s="169"/>
      <c r="D65" s="122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858</v>
      </c>
      <c r="J65" s="41">
        <f>SUM(J60:J64)</f>
        <v>858</v>
      </c>
    </row>
    <row r="66" spans="1:10" ht="12.75" customHeight="1" thickBot="1">
      <c r="A66" s="180"/>
      <c r="B66" s="171"/>
      <c r="C66" s="172"/>
      <c r="D66" s="123">
        <v>63</v>
      </c>
      <c r="E66" s="15"/>
      <c r="F66" s="16"/>
      <c r="G66" s="24" t="s">
        <v>71</v>
      </c>
      <c r="H66" s="44">
        <f>H59+H65</f>
        <v>87645</v>
      </c>
      <c r="I66" s="44">
        <f>I59+I65</f>
        <v>89996</v>
      </c>
      <c r="J66" s="44">
        <f>J59+J65</f>
        <v>90121</v>
      </c>
    </row>
    <row r="67" spans="1:10" ht="12.75" customHeight="1">
      <c r="A67" s="158" t="s">
        <v>28</v>
      </c>
      <c r="B67" s="161" t="s">
        <v>33</v>
      </c>
      <c r="C67" s="157"/>
      <c r="D67" s="120">
        <v>64</v>
      </c>
      <c r="E67" s="59">
        <v>4111</v>
      </c>
      <c r="F67" s="59"/>
      <c r="G67" s="60" t="s">
        <v>153</v>
      </c>
      <c r="H67" s="61">
        <v>0</v>
      </c>
      <c r="I67" s="61">
        <v>0</v>
      </c>
      <c r="J67" s="61">
        <v>0</v>
      </c>
    </row>
    <row r="68" spans="1:10" ht="12.75">
      <c r="A68" s="159"/>
      <c r="B68" s="155"/>
      <c r="C68" s="168"/>
      <c r="D68" s="122">
        <v>65</v>
      </c>
      <c r="E68" s="11">
        <v>4112</v>
      </c>
      <c r="F68" s="11"/>
      <c r="G68" s="5" t="s">
        <v>24</v>
      </c>
      <c r="H68" s="71">
        <f>3580+1276</f>
        <v>4856</v>
      </c>
      <c r="I68" s="71">
        <f>3580+1276+39</f>
        <v>4895</v>
      </c>
      <c r="J68" s="46">
        <f>3580+1276+39</f>
        <v>4895</v>
      </c>
    </row>
    <row r="69" spans="1:10" ht="12.75">
      <c r="A69" s="159"/>
      <c r="B69" s="155"/>
      <c r="C69" s="168"/>
      <c r="D69" s="122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</row>
    <row r="70" spans="1:10" ht="12.75">
      <c r="A70" s="159"/>
      <c r="B70" s="155"/>
      <c r="C70" s="168"/>
      <c r="D70" s="122">
        <v>67</v>
      </c>
      <c r="E70" s="11">
        <v>4116.22</v>
      </c>
      <c r="F70" s="11"/>
      <c r="G70" s="7" t="s">
        <v>178</v>
      </c>
      <c r="H70" s="46">
        <v>0</v>
      </c>
      <c r="I70" s="46">
        <v>500</v>
      </c>
      <c r="J70" s="71">
        <f>500-32</f>
        <v>468</v>
      </c>
    </row>
    <row r="71" spans="1:10" ht="12.75">
      <c r="A71" s="159"/>
      <c r="B71" s="155"/>
      <c r="C71" s="168"/>
      <c r="D71" s="122">
        <v>68</v>
      </c>
      <c r="E71" s="11">
        <v>4116</v>
      </c>
      <c r="F71" s="11"/>
      <c r="G71" s="7" t="s">
        <v>132</v>
      </c>
      <c r="H71" s="42">
        <v>1100</v>
      </c>
      <c r="I71" s="42">
        <v>2000</v>
      </c>
      <c r="J71" s="42">
        <v>2000</v>
      </c>
    </row>
    <row r="72" spans="1:10" ht="12.75">
      <c r="A72" s="159"/>
      <c r="B72" s="155"/>
      <c r="C72" s="168"/>
      <c r="D72" s="122">
        <v>69</v>
      </c>
      <c r="E72" s="11">
        <v>4111</v>
      </c>
      <c r="F72" s="11"/>
      <c r="G72" s="7" t="s">
        <v>170</v>
      </c>
      <c r="H72" s="112">
        <v>170</v>
      </c>
      <c r="I72" s="42">
        <v>0</v>
      </c>
      <c r="J72" s="42">
        <v>0</v>
      </c>
    </row>
    <row r="73" spans="1:10" ht="12.75">
      <c r="A73" s="159"/>
      <c r="B73" s="155"/>
      <c r="C73" s="168"/>
      <c r="D73" s="122">
        <v>70</v>
      </c>
      <c r="E73" s="11">
        <v>4121</v>
      </c>
      <c r="F73" s="11"/>
      <c r="G73" s="7" t="s">
        <v>185</v>
      </c>
      <c r="H73" s="42">
        <v>500</v>
      </c>
      <c r="I73" s="42">
        <v>500</v>
      </c>
      <c r="J73" s="42">
        <v>500</v>
      </c>
    </row>
    <row r="74" spans="1:10" ht="12.75">
      <c r="A74" s="159"/>
      <c r="B74" s="155"/>
      <c r="C74" s="168"/>
      <c r="D74" s="122">
        <v>71</v>
      </c>
      <c r="E74" s="11">
        <v>4116</v>
      </c>
      <c r="F74" s="11"/>
      <c r="G74" s="7" t="s">
        <v>181</v>
      </c>
      <c r="H74" s="42">
        <v>0</v>
      </c>
      <c r="I74" s="42">
        <v>0</v>
      </c>
      <c r="J74" s="42">
        <v>0</v>
      </c>
    </row>
    <row r="75" spans="1:10" ht="12.75">
      <c r="A75" s="159"/>
      <c r="B75" s="155"/>
      <c r="C75" s="168"/>
      <c r="D75" s="122">
        <v>72</v>
      </c>
      <c r="E75" s="11">
        <v>4122</v>
      </c>
      <c r="F75" s="11" t="s">
        <v>158</v>
      </c>
      <c r="G75" s="7" t="s">
        <v>159</v>
      </c>
      <c r="H75" s="42">
        <v>0</v>
      </c>
      <c r="I75" s="42">
        <v>0</v>
      </c>
      <c r="J75" s="42">
        <v>0</v>
      </c>
    </row>
    <row r="76" spans="1:10" ht="12.75">
      <c r="A76" s="159"/>
      <c r="B76" s="155"/>
      <c r="C76" s="168"/>
      <c r="D76" s="122">
        <v>73</v>
      </c>
      <c r="E76" s="11">
        <v>4122</v>
      </c>
      <c r="F76" s="11"/>
      <c r="G76" s="7" t="s">
        <v>182</v>
      </c>
      <c r="H76" s="42">
        <v>0</v>
      </c>
      <c r="I76" s="42">
        <v>0</v>
      </c>
      <c r="J76" s="42">
        <v>0</v>
      </c>
    </row>
    <row r="77" spans="1:10" ht="12.75">
      <c r="A77" s="159"/>
      <c r="B77" s="155"/>
      <c r="C77" s="168"/>
      <c r="D77" s="122">
        <v>74</v>
      </c>
      <c r="E77" s="11">
        <v>4113.16</v>
      </c>
      <c r="F77" s="11"/>
      <c r="G77" s="7" t="s">
        <v>183</v>
      </c>
      <c r="H77" s="42">
        <v>0</v>
      </c>
      <c r="I77" s="42">
        <v>0</v>
      </c>
      <c r="J77" s="42">
        <v>0</v>
      </c>
    </row>
    <row r="78" spans="1:10" ht="12.75">
      <c r="A78" s="159"/>
      <c r="B78" s="155"/>
      <c r="C78" s="168"/>
      <c r="D78" s="122">
        <v>75</v>
      </c>
      <c r="E78" s="11">
        <v>4122</v>
      </c>
      <c r="F78" s="11"/>
      <c r="G78" s="7" t="s">
        <v>180</v>
      </c>
      <c r="H78" s="42">
        <v>0</v>
      </c>
      <c r="I78" s="42">
        <v>0</v>
      </c>
      <c r="J78" s="42">
        <v>0</v>
      </c>
    </row>
    <row r="79" spans="1:10" ht="12.75">
      <c r="A79" s="159"/>
      <c r="B79" s="155"/>
      <c r="C79" s="168"/>
      <c r="D79" s="122">
        <v>76</v>
      </c>
      <c r="E79" s="11"/>
      <c r="F79" s="11"/>
      <c r="G79" s="8" t="s">
        <v>26</v>
      </c>
      <c r="H79" s="50">
        <f>SUM(H67:H78)</f>
        <v>6626</v>
      </c>
      <c r="I79" s="50">
        <f>SUM(I67:I78)</f>
        <v>7895</v>
      </c>
      <c r="J79" s="50">
        <f>SUM(J67:J78)</f>
        <v>7863</v>
      </c>
    </row>
    <row r="80" spans="1:10" ht="12.75">
      <c r="A80" s="159"/>
      <c r="B80" s="165" t="s">
        <v>34</v>
      </c>
      <c r="C80" s="164"/>
      <c r="D80" s="122">
        <v>77</v>
      </c>
      <c r="E80" s="11"/>
      <c r="F80" s="11"/>
      <c r="G80" s="7"/>
      <c r="H80" s="42"/>
      <c r="I80" s="42"/>
      <c r="J80" s="42"/>
    </row>
    <row r="81" spans="1:10" ht="12.75">
      <c r="A81" s="159"/>
      <c r="B81" s="162"/>
      <c r="C81" s="164"/>
      <c r="D81" s="122">
        <v>78</v>
      </c>
      <c r="E81" s="11"/>
      <c r="F81" s="11"/>
      <c r="G81" s="7" t="s">
        <v>166</v>
      </c>
      <c r="H81" s="42">
        <v>6200</v>
      </c>
      <c r="I81" s="42">
        <v>0</v>
      </c>
      <c r="J81" s="42">
        <v>0</v>
      </c>
    </row>
    <row r="82" spans="1:10" ht="12.75">
      <c r="A82" s="159"/>
      <c r="B82" s="162"/>
      <c r="C82" s="164"/>
      <c r="D82" s="122">
        <v>79</v>
      </c>
      <c r="E82" s="11">
        <v>4216</v>
      </c>
      <c r="F82" s="11">
        <v>17789</v>
      </c>
      <c r="G82" s="7" t="s">
        <v>141</v>
      </c>
      <c r="H82" s="42">
        <v>0</v>
      </c>
      <c r="I82" s="42">
        <v>0</v>
      </c>
      <c r="J82" s="42">
        <v>0</v>
      </c>
    </row>
    <row r="83" spans="1:10" ht="12.75">
      <c r="A83" s="159"/>
      <c r="B83" s="162"/>
      <c r="C83" s="164"/>
      <c r="D83" s="122">
        <v>80</v>
      </c>
      <c r="E83" s="11">
        <v>4222</v>
      </c>
      <c r="F83" s="11"/>
      <c r="G83" s="7" t="s">
        <v>152</v>
      </c>
      <c r="H83" s="42">
        <v>0</v>
      </c>
      <c r="I83" s="42">
        <v>0</v>
      </c>
      <c r="J83" s="42">
        <v>0</v>
      </c>
    </row>
    <row r="84" spans="1:10" ht="12.75">
      <c r="A84" s="159"/>
      <c r="B84" s="162"/>
      <c r="C84" s="164"/>
      <c r="D84" s="122">
        <v>81</v>
      </c>
      <c r="E84" s="11">
        <v>4222</v>
      </c>
      <c r="F84" s="11">
        <v>49595522</v>
      </c>
      <c r="G84" s="7" t="s">
        <v>159</v>
      </c>
      <c r="H84" s="40">
        <v>0</v>
      </c>
      <c r="I84" s="42">
        <v>0</v>
      </c>
      <c r="J84" s="42">
        <v>0</v>
      </c>
    </row>
    <row r="85" spans="1:10" ht="12.75">
      <c r="A85" s="159"/>
      <c r="B85" s="162"/>
      <c r="C85" s="164"/>
      <c r="D85" s="122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0</v>
      </c>
      <c r="J85" s="41">
        <f>SUM(J80:J84)</f>
        <v>0</v>
      </c>
    </row>
    <row r="86" spans="1:10" ht="13.5" thickBot="1">
      <c r="A86" s="160"/>
      <c r="B86" s="166"/>
      <c r="C86" s="167"/>
      <c r="D86" s="124">
        <v>83</v>
      </c>
      <c r="E86" s="13"/>
      <c r="F86" s="13"/>
      <c r="G86" s="64" t="s">
        <v>72</v>
      </c>
      <c r="H86" s="65">
        <f>H79+H85</f>
        <v>12826</v>
      </c>
      <c r="I86" s="65">
        <f>I79+I85</f>
        <v>7895</v>
      </c>
      <c r="J86" s="65">
        <f>J79+J85</f>
        <v>7863</v>
      </c>
    </row>
    <row r="87" spans="1:10" ht="13.5" thickBot="1">
      <c r="A87" s="66"/>
      <c r="B87" s="67"/>
      <c r="C87" s="118"/>
      <c r="D87" s="119">
        <v>84</v>
      </c>
      <c r="E87" s="68"/>
      <c r="F87" s="68"/>
      <c r="G87" s="69" t="s">
        <v>73</v>
      </c>
      <c r="H87" s="70">
        <f>H66+H86</f>
        <v>100471</v>
      </c>
      <c r="I87" s="70">
        <f>I66+I86</f>
        <v>97891</v>
      </c>
      <c r="J87" s="70">
        <f>J66+J86</f>
        <v>97984</v>
      </c>
    </row>
    <row r="88" ht="12.75">
      <c r="D88" s="85"/>
    </row>
    <row r="89" ht="12.75">
      <c r="G89" s="56" t="s">
        <v>119</v>
      </c>
    </row>
    <row r="92" ht="12.75">
      <c r="G92" s="72"/>
    </row>
  </sheetData>
  <mergeCells count="13">
    <mergeCell ref="J35:J37"/>
    <mergeCell ref="H2:J2"/>
    <mergeCell ref="I35:I37"/>
    <mergeCell ref="A4:A66"/>
    <mergeCell ref="A2:G2"/>
    <mergeCell ref="H35:H37"/>
    <mergeCell ref="A67:A86"/>
    <mergeCell ref="B4:B59"/>
    <mergeCell ref="C22:C59"/>
    <mergeCell ref="B80:C86"/>
    <mergeCell ref="C4:C21"/>
    <mergeCell ref="B67:C79"/>
    <mergeCell ref="B60:C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83" sqref="I8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6.25390625" style="0" customWidth="1"/>
    <col min="7" max="9" width="15.75390625" style="0" customWidth="1"/>
    <col min="11" max="11" width="12.875" style="0" customWidth="1"/>
  </cols>
  <sheetData>
    <row r="1" spans="1:10" ht="16.5" thickBot="1">
      <c r="A1" s="181" t="s">
        <v>203</v>
      </c>
      <c r="B1" s="181"/>
      <c r="C1" s="181"/>
      <c r="D1" s="181"/>
      <c r="E1" s="181"/>
      <c r="F1" s="176" t="s">
        <v>201</v>
      </c>
      <c r="G1" s="177"/>
      <c r="H1" s="177"/>
      <c r="I1" s="177"/>
      <c r="J1" s="17"/>
    </row>
    <row r="2" spans="1:10" ht="32.25" customHeight="1" thickBot="1">
      <c r="A2" s="63"/>
      <c r="B2" s="20" t="s">
        <v>31</v>
      </c>
      <c r="C2" s="20" t="s">
        <v>1</v>
      </c>
      <c r="D2" s="20" t="s">
        <v>0</v>
      </c>
      <c r="E2" s="200" t="s">
        <v>2</v>
      </c>
      <c r="F2" s="201"/>
      <c r="G2" s="87" t="s">
        <v>171</v>
      </c>
      <c r="H2" s="87" t="s">
        <v>199</v>
      </c>
      <c r="I2" s="87" t="s">
        <v>200</v>
      </c>
      <c r="J2" s="17"/>
    </row>
    <row r="3" spans="1:9" ht="12.75">
      <c r="A3" s="209" t="s">
        <v>63</v>
      </c>
      <c r="B3" s="59">
        <v>1</v>
      </c>
      <c r="C3" s="59"/>
      <c r="D3" s="59">
        <v>1014</v>
      </c>
      <c r="E3" s="202" t="s">
        <v>92</v>
      </c>
      <c r="F3" s="203"/>
      <c r="G3" s="88">
        <v>300</v>
      </c>
      <c r="H3" s="88">
        <v>300</v>
      </c>
      <c r="I3" s="88">
        <v>300</v>
      </c>
    </row>
    <row r="4" spans="1:9" ht="12.75">
      <c r="A4" s="210"/>
      <c r="B4" s="11">
        <v>2</v>
      </c>
      <c r="C4" s="11"/>
      <c r="D4" s="11"/>
      <c r="E4" s="204" t="s">
        <v>93</v>
      </c>
      <c r="F4" s="205"/>
      <c r="G4" s="89">
        <f>SUM(G3)</f>
        <v>300</v>
      </c>
      <c r="H4" s="89">
        <f>SUM(H3)</f>
        <v>300</v>
      </c>
      <c r="I4" s="89">
        <f>SUM(I3)</f>
        <v>300</v>
      </c>
    </row>
    <row r="5" spans="1:9" ht="12.75">
      <c r="A5" s="210"/>
      <c r="B5" s="11">
        <v>3</v>
      </c>
      <c r="C5" s="9">
        <v>5323</v>
      </c>
      <c r="D5" s="11">
        <v>2221</v>
      </c>
      <c r="E5" s="206" t="s">
        <v>78</v>
      </c>
      <c r="F5" s="205"/>
      <c r="G5" s="141">
        <f>551+11</f>
        <v>562</v>
      </c>
      <c r="H5" s="90">
        <f>551+11</f>
        <v>562</v>
      </c>
      <c r="I5" s="90">
        <f>551+11</f>
        <v>562</v>
      </c>
    </row>
    <row r="6" spans="1:9" ht="12.75">
      <c r="A6" s="210"/>
      <c r="B6" s="11">
        <v>4</v>
      </c>
      <c r="C6" s="11"/>
      <c r="D6" s="11"/>
      <c r="E6" s="204" t="s">
        <v>79</v>
      </c>
      <c r="F6" s="205"/>
      <c r="G6" s="91">
        <f>SUM(G5)</f>
        <v>562</v>
      </c>
      <c r="H6" s="91">
        <f>SUM(H5)</f>
        <v>562</v>
      </c>
      <c r="I6" s="91">
        <f>SUM(I5)</f>
        <v>562</v>
      </c>
    </row>
    <row r="7" spans="1:9" ht="12.75">
      <c r="A7" s="210"/>
      <c r="B7" s="11">
        <v>5</v>
      </c>
      <c r="C7" s="11"/>
      <c r="D7" s="11">
        <v>3111</v>
      </c>
      <c r="E7" s="164" t="s">
        <v>45</v>
      </c>
      <c r="F7" s="187"/>
      <c r="G7" s="92">
        <v>1715</v>
      </c>
      <c r="H7" s="92">
        <f>1750+33-200</f>
        <v>1583</v>
      </c>
      <c r="I7" s="93">
        <f>1750+33-200+235</f>
        <v>1818</v>
      </c>
    </row>
    <row r="8" spans="1:9" ht="12.75">
      <c r="A8" s="210"/>
      <c r="B8" s="11">
        <v>6</v>
      </c>
      <c r="C8" s="11"/>
      <c r="D8" s="11">
        <v>3111</v>
      </c>
      <c r="E8" s="164" t="s">
        <v>41</v>
      </c>
      <c r="F8" s="187"/>
      <c r="G8" s="92">
        <v>879</v>
      </c>
      <c r="H8" s="92">
        <f>939+151</f>
        <v>1090</v>
      </c>
      <c r="I8" s="92">
        <f>939+151</f>
        <v>1090</v>
      </c>
    </row>
    <row r="9" spans="1:9" ht="12.75">
      <c r="A9" s="210"/>
      <c r="B9" s="11">
        <v>7</v>
      </c>
      <c r="C9" s="11"/>
      <c r="D9" s="11">
        <v>3113</v>
      </c>
      <c r="E9" s="164" t="s">
        <v>42</v>
      </c>
      <c r="F9" s="187"/>
      <c r="G9" s="92">
        <v>5200</v>
      </c>
      <c r="H9" s="92">
        <f>4200+624</f>
        <v>4824</v>
      </c>
      <c r="I9" s="93">
        <f>4200+624-180+124</f>
        <v>4768</v>
      </c>
    </row>
    <row r="10" spans="1:9" ht="12.75">
      <c r="A10" s="210"/>
      <c r="B10" s="11">
        <v>8</v>
      </c>
      <c r="C10" s="11"/>
      <c r="D10" s="11">
        <v>3141</v>
      </c>
      <c r="E10" s="164" t="s">
        <v>43</v>
      </c>
      <c r="F10" s="187"/>
      <c r="G10" s="92">
        <v>1652</v>
      </c>
      <c r="H10" s="92">
        <f>997+461</f>
        <v>1458</v>
      </c>
      <c r="I10" s="92">
        <f>997+461</f>
        <v>1458</v>
      </c>
    </row>
    <row r="11" spans="1:9" ht="12.75">
      <c r="A11" s="210"/>
      <c r="B11" s="11">
        <v>9</v>
      </c>
      <c r="C11" s="11"/>
      <c r="D11" s="11">
        <v>3111</v>
      </c>
      <c r="E11" s="207" t="s">
        <v>209</v>
      </c>
      <c r="F11" s="188"/>
      <c r="G11" s="92">
        <v>0</v>
      </c>
      <c r="H11" s="92">
        <v>500</v>
      </c>
      <c r="I11" s="92">
        <v>500</v>
      </c>
    </row>
    <row r="12" spans="1:9" ht="12.75">
      <c r="A12" s="210"/>
      <c r="B12" s="11">
        <v>10</v>
      </c>
      <c r="C12" s="11"/>
      <c r="D12" s="11"/>
      <c r="E12" s="207" t="s">
        <v>129</v>
      </c>
      <c r="F12" s="188"/>
      <c r="G12" s="92">
        <v>500</v>
      </c>
      <c r="H12" s="92">
        <v>500</v>
      </c>
      <c r="I12" s="92">
        <v>500</v>
      </c>
    </row>
    <row r="13" spans="1:9" ht="12.75">
      <c r="A13" s="210"/>
      <c r="B13" s="11">
        <v>11</v>
      </c>
      <c r="C13" s="11"/>
      <c r="D13" s="11"/>
      <c r="E13" s="164"/>
      <c r="F13" s="187"/>
      <c r="G13" s="94"/>
      <c r="H13" s="94"/>
      <c r="I13" s="94"/>
    </row>
    <row r="14" spans="1:9" ht="12.75">
      <c r="A14" s="210"/>
      <c r="B14" s="11">
        <v>12</v>
      </c>
      <c r="C14" s="11"/>
      <c r="D14" s="11"/>
      <c r="E14" s="189" t="s">
        <v>46</v>
      </c>
      <c r="F14" s="187"/>
      <c r="G14" s="95">
        <f>SUM(G7:G13)</f>
        <v>9946</v>
      </c>
      <c r="H14" s="95">
        <f>SUM(H7:H13)</f>
        <v>9955</v>
      </c>
      <c r="I14" s="95">
        <f>SUM(I7:I13)</f>
        <v>10134</v>
      </c>
    </row>
    <row r="15" spans="1:9" ht="12.75">
      <c r="A15" s="210"/>
      <c r="B15" s="11">
        <v>13</v>
      </c>
      <c r="C15" s="11"/>
      <c r="D15" s="11">
        <v>3319</v>
      </c>
      <c r="E15" s="164" t="s">
        <v>47</v>
      </c>
      <c r="F15" s="187"/>
      <c r="G15" s="92">
        <v>35</v>
      </c>
      <c r="H15" s="92">
        <v>42</v>
      </c>
      <c r="I15" s="92">
        <v>42</v>
      </c>
    </row>
    <row r="16" spans="1:9" ht="12.75">
      <c r="A16" s="210"/>
      <c r="B16" s="11">
        <v>14</v>
      </c>
      <c r="C16" s="11"/>
      <c r="D16" s="11">
        <v>3319</v>
      </c>
      <c r="E16" s="164" t="s">
        <v>12</v>
      </c>
      <c r="F16" s="187"/>
      <c r="G16" s="92">
        <v>600</v>
      </c>
      <c r="H16" s="92">
        <v>700</v>
      </c>
      <c r="I16" s="92">
        <v>700</v>
      </c>
    </row>
    <row r="17" spans="1:9" ht="12.75">
      <c r="A17" s="210"/>
      <c r="B17" s="11">
        <v>15</v>
      </c>
      <c r="C17" s="11"/>
      <c r="D17" s="11">
        <v>3349</v>
      </c>
      <c r="E17" s="164" t="s">
        <v>13</v>
      </c>
      <c r="F17" s="187"/>
      <c r="G17" s="92">
        <v>300</v>
      </c>
      <c r="H17" s="92">
        <v>300</v>
      </c>
      <c r="I17" s="92">
        <v>300</v>
      </c>
    </row>
    <row r="18" spans="1:9" ht="12.75">
      <c r="A18" s="210"/>
      <c r="B18" s="129">
        <v>16</v>
      </c>
      <c r="C18" s="13"/>
      <c r="D18" s="129">
        <v>3315.92</v>
      </c>
      <c r="E18" s="164" t="s">
        <v>131</v>
      </c>
      <c r="F18" s="187"/>
      <c r="G18" s="92">
        <v>4680</v>
      </c>
      <c r="H18" s="93">
        <f>5217+70</f>
        <v>5287</v>
      </c>
      <c r="I18" s="92">
        <f>5217+70</f>
        <v>5287</v>
      </c>
    </row>
    <row r="19" spans="1:9" ht="12.75">
      <c r="A19" s="210"/>
      <c r="B19" s="11">
        <v>17</v>
      </c>
      <c r="C19" s="11"/>
      <c r="D19" s="11">
        <v>3399</v>
      </c>
      <c r="E19" s="164" t="s">
        <v>121</v>
      </c>
      <c r="F19" s="187"/>
      <c r="G19" s="92">
        <v>95</v>
      </c>
      <c r="H19" s="92">
        <v>105</v>
      </c>
      <c r="I19" s="92">
        <v>105</v>
      </c>
    </row>
    <row r="20" spans="1:9" ht="12.75">
      <c r="A20" s="210"/>
      <c r="B20" s="11">
        <v>18</v>
      </c>
      <c r="C20" s="11"/>
      <c r="D20" s="11" t="s">
        <v>83</v>
      </c>
      <c r="E20" s="164" t="s">
        <v>117</v>
      </c>
      <c r="F20" s="187"/>
      <c r="G20" s="93">
        <f>50+50+15</f>
        <v>115</v>
      </c>
      <c r="H20" s="93">
        <f>50+50</f>
        <v>100</v>
      </c>
      <c r="I20" s="92">
        <f>50+50</f>
        <v>100</v>
      </c>
    </row>
    <row r="21" spans="1:9" ht="12.75">
      <c r="A21" s="210"/>
      <c r="B21" s="86">
        <v>19</v>
      </c>
      <c r="C21" s="11"/>
      <c r="D21" s="11" t="s">
        <v>83</v>
      </c>
      <c r="E21" s="84" t="s">
        <v>118</v>
      </c>
      <c r="F21" s="126"/>
      <c r="G21" s="92">
        <f>50+50</f>
        <v>100</v>
      </c>
      <c r="H21" s="93">
        <f>50+79+50</f>
        <v>179</v>
      </c>
      <c r="I21" s="92">
        <f>50+79+50</f>
        <v>179</v>
      </c>
    </row>
    <row r="22" spans="1:9" ht="12.75">
      <c r="A22" s="210"/>
      <c r="B22" s="11">
        <v>20</v>
      </c>
      <c r="C22" s="11"/>
      <c r="D22" s="11"/>
      <c r="E22" s="189" t="s">
        <v>48</v>
      </c>
      <c r="F22" s="187"/>
      <c r="G22" s="95">
        <f>SUM(G15:G21)</f>
        <v>5925</v>
      </c>
      <c r="H22" s="95">
        <f>SUM(H15:H21)</f>
        <v>6713</v>
      </c>
      <c r="I22" s="95">
        <f>SUM(I15:I21)</f>
        <v>6713</v>
      </c>
    </row>
    <row r="23" spans="1:9" ht="12.75">
      <c r="A23" s="210"/>
      <c r="B23" s="11">
        <v>21</v>
      </c>
      <c r="C23" s="11"/>
      <c r="D23" s="11"/>
      <c r="E23" s="184"/>
      <c r="F23" s="187"/>
      <c r="G23" s="92"/>
      <c r="H23" s="92"/>
      <c r="I23" s="92"/>
    </row>
    <row r="24" spans="1:9" ht="12.75">
      <c r="A24" s="210"/>
      <c r="B24" s="11">
        <v>22</v>
      </c>
      <c r="C24" s="11"/>
      <c r="D24" s="39">
        <v>3639</v>
      </c>
      <c r="E24" s="184" t="s">
        <v>98</v>
      </c>
      <c r="F24" s="187"/>
      <c r="G24" s="92">
        <f>20-12-8</f>
        <v>0</v>
      </c>
      <c r="H24" s="92">
        <f>20-12-8</f>
        <v>0</v>
      </c>
      <c r="I24" s="92">
        <f>20-12-8</f>
        <v>0</v>
      </c>
    </row>
    <row r="25" spans="1:9" ht="12.75">
      <c r="A25" s="210"/>
      <c r="B25" s="11">
        <v>23</v>
      </c>
      <c r="C25" s="11"/>
      <c r="D25" s="78" t="s">
        <v>112</v>
      </c>
      <c r="E25" s="184" t="s">
        <v>113</v>
      </c>
      <c r="F25" s="187"/>
      <c r="G25" s="92">
        <v>400</v>
      </c>
      <c r="H25" s="92">
        <v>400</v>
      </c>
      <c r="I25" s="92">
        <v>400</v>
      </c>
    </row>
    <row r="26" spans="1:9" ht="12.75">
      <c r="A26" s="210"/>
      <c r="B26" s="11">
        <v>24</v>
      </c>
      <c r="C26" s="11">
        <v>5229</v>
      </c>
      <c r="D26" s="9"/>
      <c r="E26" s="184" t="s">
        <v>142</v>
      </c>
      <c r="F26" s="187"/>
      <c r="G26" s="92">
        <v>100</v>
      </c>
      <c r="H26" s="93">
        <f>100+100</f>
        <v>200</v>
      </c>
      <c r="I26" s="92">
        <f>100+100</f>
        <v>200</v>
      </c>
    </row>
    <row r="27" spans="1:9" ht="12.75">
      <c r="A27" s="210"/>
      <c r="B27" s="194">
        <v>25</v>
      </c>
      <c r="C27" s="194"/>
      <c r="D27" s="196">
        <v>3419</v>
      </c>
      <c r="E27" s="198" t="s">
        <v>109</v>
      </c>
      <c r="F27" s="26" t="s">
        <v>108</v>
      </c>
      <c r="G27" s="92">
        <v>400</v>
      </c>
      <c r="H27" s="93">
        <f>400+100</f>
        <v>500</v>
      </c>
      <c r="I27" s="92">
        <f>400+100</f>
        <v>500</v>
      </c>
    </row>
    <row r="28" spans="1:9" ht="24">
      <c r="A28" s="210"/>
      <c r="B28" s="195"/>
      <c r="C28" s="195"/>
      <c r="D28" s="197"/>
      <c r="E28" s="199"/>
      <c r="F28" s="128" t="s">
        <v>161</v>
      </c>
      <c r="G28" s="96">
        <v>100</v>
      </c>
      <c r="H28" s="96">
        <v>100</v>
      </c>
      <c r="I28" s="96">
        <v>100</v>
      </c>
    </row>
    <row r="29" spans="1:9" ht="12.75">
      <c r="A29" s="210"/>
      <c r="B29" s="9">
        <v>26</v>
      </c>
      <c r="C29" s="11"/>
      <c r="D29" s="39"/>
      <c r="E29" s="189" t="s">
        <v>99</v>
      </c>
      <c r="F29" s="187"/>
      <c r="G29" s="95">
        <f>SUM(G23:G28)</f>
        <v>1000</v>
      </c>
      <c r="H29" s="95">
        <f>SUM(H23:H28)</f>
        <v>1200</v>
      </c>
      <c r="I29" s="95">
        <f>SUM(I23:I28)</f>
        <v>1200</v>
      </c>
    </row>
    <row r="30" spans="1:9" ht="12.75">
      <c r="A30" s="210"/>
      <c r="B30" s="11">
        <v>27</v>
      </c>
      <c r="C30" s="11">
        <v>5023</v>
      </c>
      <c r="D30" s="11">
        <v>6112</v>
      </c>
      <c r="E30" s="2" t="s">
        <v>84</v>
      </c>
      <c r="F30" s="45"/>
      <c r="G30" s="96">
        <v>1510</v>
      </c>
      <c r="H30" s="153">
        <f>1510+150</f>
        <v>1660</v>
      </c>
      <c r="I30" s="96">
        <f>1510+150</f>
        <v>1660</v>
      </c>
    </row>
    <row r="31" spans="1:9" ht="12.75">
      <c r="A31" s="210"/>
      <c r="B31" s="11">
        <v>28</v>
      </c>
      <c r="C31" s="11">
        <v>5023</v>
      </c>
      <c r="D31" s="11">
        <v>6112</v>
      </c>
      <c r="E31" s="164" t="s">
        <v>49</v>
      </c>
      <c r="F31" s="187"/>
      <c r="G31" s="96">
        <v>370</v>
      </c>
      <c r="H31" s="96">
        <v>370</v>
      </c>
      <c r="I31" s="96">
        <v>370</v>
      </c>
    </row>
    <row r="32" spans="1:9" ht="12.75">
      <c r="A32" s="210"/>
      <c r="B32" s="11">
        <v>29</v>
      </c>
      <c r="C32" s="11">
        <v>5021</v>
      </c>
      <c r="D32" s="11">
        <v>6112</v>
      </c>
      <c r="E32" s="164" t="s">
        <v>88</v>
      </c>
      <c r="F32" s="187"/>
      <c r="G32" s="96">
        <v>90</v>
      </c>
      <c r="H32" s="96">
        <v>90</v>
      </c>
      <c r="I32" s="96">
        <v>90</v>
      </c>
    </row>
    <row r="33" spans="1:9" ht="12.75">
      <c r="A33" s="210"/>
      <c r="B33" s="11">
        <v>30</v>
      </c>
      <c r="C33" s="11">
        <v>5492</v>
      </c>
      <c r="D33" s="11">
        <v>6112.71</v>
      </c>
      <c r="E33" s="164" t="s">
        <v>144</v>
      </c>
      <c r="F33" s="187"/>
      <c r="G33" s="92">
        <v>120</v>
      </c>
      <c r="H33" s="92">
        <v>120</v>
      </c>
      <c r="I33" s="92">
        <v>120</v>
      </c>
    </row>
    <row r="34" spans="1:9" ht="12.75">
      <c r="A34" s="210"/>
      <c r="B34" s="11">
        <v>31</v>
      </c>
      <c r="C34" s="11"/>
      <c r="D34" s="11">
        <v>6114</v>
      </c>
      <c r="E34" s="164" t="s">
        <v>156</v>
      </c>
      <c r="F34" s="187"/>
      <c r="G34" s="93">
        <v>170</v>
      </c>
      <c r="H34" s="92">
        <v>0</v>
      </c>
      <c r="I34" s="92">
        <v>0</v>
      </c>
    </row>
    <row r="35" spans="1:9" ht="12.75">
      <c r="A35" s="210"/>
      <c r="B35" s="11">
        <v>32</v>
      </c>
      <c r="C35" s="11"/>
      <c r="D35" s="11">
        <v>6115</v>
      </c>
      <c r="E35" s="164" t="s">
        <v>145</v>
      </c>
      <c r="F35" s="187"/>
      <c r="G35" s="92">
        <v>0</v>
      </c>
      <c r="H35" s="92">
        <v>0</v>
      </c>
      <c r="I35" s="92">
        <v>0</v>
      </c>
    </row>
    <row r="36" spans="1:9" ht="12.75">
      <c r="A36" s="210"/>
      <c r="B36" s="11">
        <v>33</v>
      </c>
      <c r="C36" s="11"/>
      <c r="D36" s="11">
        <v>6171</v>
      </c>
      <c r="E36" s="164" t="s">
        <v>91</v>
      </c>
      <c r="F36" s="187"/>
      <c r="G36" s="92">
        <v>15764</v>
      </c>
      <c r="H36" s="92">
        <f>15764+600</f>
        <v>16364</v>
      </c>
      <c r="I36" s="92">
        <f>15764+600</f>
        <v>16364</v>
      </c>
    </row>
    <row r="37" spans="1:9" ht="12.75">
      <c r="A37" s="210"/>
      <c r="B37" s="9">
        <v>34</v>
      </c>
      <c r="C37" s="11"/>
      <c r="D37" s="11">
        <v>6171</v>
      </c>
      <c r="E37" s="164" t="s">
        <v>50</v>
      </c>
      <c r="F37" s="187"/>
      <c r="G37" s="92">
        <v>250</v>
      </c>
      <c r="H37" s="92">
        <v>250</v>
      </c>
      <c r="I37" s="92">
        <v>250</v>
      </c>
    </row>
    <row r="38" spans="1:9" ht="12.75">
      <c r="A38" s="210"/>
      <c r="B38" s="11">
        <v>35</v>
      </c>
      <c r="C38" s="11"/>
      <c r="D38" s="11">
        <v>6399</v>
      </c>
      <c r="E38" s="164" t="s">
        <v>157</v>
      </c>
      <c r="F38" s="187"/>
      <c r="G38" s="92">
        <v>2600</v>
      </c>
      <c r="H38" s="92">
        <v>2600</v>
      </c>
      <c r="I38" s="92">
        <v>2600</v>
      </c>
    </row>
    <row r="39" spans="1:9" ht="12.75">
      <c r="A39" s="210"/>
      <c r="B39" s="11">
        <v>36</v>
      </c>
      <c r="C39" s="11"/>
      <c r="D39" s="11">
        <v>6171</v>
      </c>
      <c r="E39" s="164" t="s">
        <v>51</v>
      </c>
      <c r="F39" s="187"/>
      <c r="G39" s="92">
        <v>100</v>
      </c>
      <c r="H39" s="92">
        <v>100</v>
      </c>
      <c r="I39" s="92">
        <v>100</v>
      </c>
    </row>
    <row r="40" spans="1:9" ht="12.75">
      <c r="A40" s="210"/>
      <c r="B40" s="11">
        <v>37</v>
      </c>
      <c r="C40" s="11"/>
      <c r="D40" s="11">
        <v>6310</v>
      </c>
      <c r="E40" s="164" t="s">
        <v>52</v>
      </c>
      <c r="F40" s="187"/>
      <c r="G40" s="92">
        <v>970</v>
      </c>
      <c r="H40" s="92">
        <v>591</v>
      </c>
      <c r="I40" s="92">
        <v>591</v>
      </c>
    </row>
    <row r="41" spans="1:9" ht="12.75">
      <c r="A41" s="210"/>
      <c r="B41" s="11">
        <v>38</v>
      </c>
      <c r="C41" s="11"/>
      <c r="D41" s="11">
        <v>6402</v>
      </c>
      <c r="E41" s="164" t="s">
        <v>74</v>
      </c>
      <c r="F41" s="187"/>
      <c r="G41" s="92">
        <v>0</v>
      </c>
      <c r="H41" s="92">
        <v>0</v>
      </c>
      <c r="I41" s="92">
        <v>0</v>
      </c>
    </row>
    <row r="42" spans="1:9" ht="12.75">
      <c r="A42" s="210"/>
      <c r="B42" s="11">
        <v>39</v>
      </c>
      <c r="C42" s="11" t="s">
        <v>82</v>
      </c>
      <c r="D42" s="11">
        <v>6409</v>
      </c>
      <c r="E42" s="164" t="s">
        <v>186</v>
      </c>
      <c r="F42" s="187"/>
      <c r="G42" s="92">
        <v>110</v>
      </c>
      <c r="H42" s="92">
        <v>110</v>
      </c>
      <c r="I42" s="92">
        <v>110</v>
      </c>
    </row>
    <row r="43" spans="1:9" ht="12.75">
      <c r="A43" s="210"/>
      <c r="B43" s="9">
        <v>40</v>
      </c>
      <c r="C43" s="11"/>
      <c r="D43" s="11"/>
      <c r="E43" s="189" t="s">
        <v>53</v>
      </c>
      <c r="F43" s="187"/>
      <c r="G43" s="95">
        <f>SUM(G30:G42)</f>
        <v>22054</v>
      </c>
      <c r="H43" s="95">
        <f>SUM(H30:H42)</f>
        <v>22255</v>
      </c>
      <c r="I43" s="95">
        <f>SUM(I30:I42)</f>
        <v>22255</v>
      </c>
    </row>
    <row r="44" spans="1:9" ht="12.75">
      <c r="A44" s="210"/>
      <c r="B44" s="11">
        <v>41</v>
      </c>
      <c r="C44" s="11"/>
      <c r="D44" s="11">
        <v>5512</v>
      </c>
      <c r="E44" s="164" t="s">
        <v>168</v>
      </c>
      <c r="F44" s="187"/>
      <c r="G44" s="92">
        <v>470</v>
      </c>
      <c r="H44" s="92">
        <f>470</f>
        <v>470</v>
      </c>
      <c r="I44" s="92">
        <f>470</f>
        <v>470</v>
      </c>
    </row>
    <row r="45" spans="1:9" ht="12.75">
      <c r="A45" s="210"/>
      <c r="B45" s="11">
        <v>42</v>
      </c>
      <c r="C45" s="11"/>
      <c r="D45" s="11">
        <v>5521</v>
      </c>
      <c r="E45" s="164" t="s">
        <v>54</v>
      </c>
      <c r="F45" s="187"/>
      <c r="G45" s="94"/>
      <c r="H45" s="94"/>
      <c r="I45" s="94"/>
    </row>
    <row r="46" spans="1:9" ht="12.75">
      <c r="A46" s="210"/>
      <c r="B46" s="11">
        <v>43</v>
      </c>
      <c r="C46" s="11"/>
      <c r="D46" s="11"/>
      <c r="E46" s="189" t="s">
        <v>55</v>
      </c>
      <c r="F46" s="187"/>
      <c r="G46" s="95">
        <f>SUM(G44:G45)</f>
        <v>470</v>
      </c>
      <c r="H46" s="95">
        <f>SUM(H44:H45)</f>
        <v>470</v>
      </c>
      <c r="I46" s="95">
        <f>SUM(I44:I45)</f>
        <v>470</v>
      </c>
    </row>
    <row r="47" spans="1:9" ht="12.75">
      <c r="A47" s="210"/>
      <c r="B47" s="11">
        <v>44</v>
      </c>
      <c r="C47" s="11"/>
      <c r="D47" s="11">
        <v>5311</v>
      </c>
      <c r="E47" s="164" t="s">
        <v>56</v>
      </c>
      <c r="F47" s="187"/>
      <c r="G47" s="92">
        <v>2300</v>
      </c>
      <c r="H47" s="92">
        <v>2300</v>
      </c>
      <c r="I47" s="92">
        <v>2300</v>
      </c>
    </row>
    <row r="48" spans="1:9" ht="12.75">
      <c r="A48" s="210"/>
      <c r="B48" s="11">
        <v>45</v>
      </c>
      <c r="C48" s="11"/>
      <c r="D48" s="11"/>
      <c r="E48" s="189" t="s">
        <v>57</v>
      </c>
      <c r="F48" s="187"/>
      <c r="G48" s="95">
        <f>SUM(G47)</f>
        <v>2300</v>
      </c>
      <c r="H48" s="95">
        <f>SUM(H47)</f>
        <v>2300</v>
      </c>
      <c r="I48" s="95">
        <f>SUM(I47)</f>
        <v>2300</v>
      </c>
    </row>
    <row r="49" spans="1:9" ht="12.75">
      <c r="A49" s="210"/>
      <c r="B49" s="11">
        <v>46</v>
      </c>
      <c r="C49" s="11"/>
      <c r="D49" s="11"/>
      <c r="E49" s="184"/>
      <c r="F49" s="187"/>
      <c r="G49" s="125"/>
      <c r="H49" s="125"/>
      <c r="I49" s="125"/>
    </row>
    <row r="50" spans="1:9" ht="12.75">
      <c r="A50" s="210"/>
      <c r="B50" s="11">
        <v>47</v>
      </c>
      <c r="C50" s="11" t="s">
        <v>82</v>
      </c>
      <c r="D50" s="78">
        <v>3399.3639</v>
      </c>
      <c r="E50" s="184" t="s">
        <v>208</v>
      </c>
      <c r="F50" s="187"/>
      <c r="G50" s="92">
        <v>0</v>
      </c>
      <c r="H50" s="92">
        <v>0</v>
      </c>
      <c r="I50" s="93">
        <v>50</v>
      </c>
    </row>
    <row r="51" spans="1:9" ht="12.75">
      <c r="A51" s="210"/>
      <c r="B51" s="11">
        <v>48</v>
      </c>
      <c r="C51" s="11" t="s">
        <v>59</v>
      </c>
      <c r="D51" s="11">
        <v>4351.59</v>
      </c>
      <c r="E51" s="184" t="s">
        <v>140</v>
      </c>
      <c r="F51" s="187"/>
      <c r="G51" s="92">
        <v>1337</v>
      </c>
      <c r="H51" s="92">
        <v>1496</v>
      </c>
      <c r="I51" s="92">
        <v>1496</v>
      </c>
    </row>
    <row r="52" spans="1:9" ht="12.75">
      <c r="A52" s="210"/>
      <c r="B52" s="11">
        <v>49</v>
      </c>
      <c r="C52" s="11"/>
      <c r="D52" s="11"/>
      <c r="E52" s="189" t="s">
        <v>58</v>
      </c>
      <c r="F52" s="187"/>
      <c r="G52" s="95">
        <f>SUM(G49:G51)</f>
        <v>1337</v>
      </c>
      <c r="H52" s="95">
        <f>SUM(H49:H51)</f>
        <v>1496</v>
      </c>
      <c r="I52" s="95">
        <f>SUM(I49:I51)</f>
        <v>1546</v>
      </c>
    </row>
    <row r="53" spans="1:9" ht="12.75">
      <c r="A53" s="210"/>
      <c r="B53" s="11">
        <v>50</v>
      </c>
      <c r="C53" s="11"/>
      <c r="D53" s="78"/>
      <c r="E53" s="184"/>
      <c r="F53" s="185"/>
      <c r="G53" s="92"/>
      <c r="H53" s="92"/>
      <c r="I53" s="92"/>
    </row>
    <row r="54" spans="1:9" ht="12.75">
      <c r="A54" s="210"/>
      <c r="B54" s="11">
        <v>51</v>
      </c>
      <c r="C54" s="11">
        <v>5901</v>
      </c>
      <c r="D54" s="11">
        <v>5212</v>
      </c>
      <c r="E54" s="184" t="s">
        <v>154</v>
      </c>
      <c r="F54" s="187"/>
      <c r="G54" s="92">
        <v>10</v>
      </c>
      <c r="H54" s="92">
        <v>100</v>
      </c>
      <c r="I54" s="92">
        <v>100</v>
      </c>
    </row>
    <row r="55" spans="1:9" ht="12.75">
      <c r="A55" s="210"/>
      <c r="B55" s="11">
        <v>52</v>
      </c>
      <c r="C55" s="78">
        <v>5169.5171</v>
      </c>
      <c r="D55" s="11" t="s">
        <v>59</v>
      </c>
      <c r="E55" s="184" t="s">
        <v>184</v>
      </c>
      <c r="F55" s="185"/>
      <c r="G55" s="92">
        <v>0</v>
      </c>
      <c r="H55" s="92">
        <v>0</v>
      </c>
      <c r="I55" s="92">
        <v>0</v>
      </c>
    </row>
    <row r="56" spans="1:9" ht="12.75">
      <c r="A56" s="210"/>
      <c r="B56" s="11">
        <v>53</v>
      </c>
      <c r="C56" s="11" t="s">
        <v>59</v>
      </c>
      <c r="D56" s="11">
        <v>3639</v>
      </c>
      <c r="E56" s="184" t="s">
        <v>177</v>
      </c>
      <c r="F56" s="185"/>
      <c r="G56" s="92">
        <v>0</v>
      </c>
      <c r="H56" s="92">
        <v>0</v>
      </c>
      <c r="I56" s="92">
        <v>0</v>
      </c>
    </row>
    <row r="57" spans="1:9" ht="12.75">
      <c r="A57" s="210"/>
      <c r="B57" s="11">
        <v>54</v>
      </c>
      <c r="C57" s="11"/>
      <c r="D57" s="11"/>
      <c r="E57" s="189" t="s">
        <v>133</v>
      </c>
      <c r="F57" s="187"/>
      <c r="G57" s="95">
        <f>G53+G55+G56+G54</f>
        <v>10</v>
      </c>
      <c r="H57" s="95">
        <f>H53+H55+H56+H54</f>
        <v>100</v>
      </c>
      <c r="I57" s="95">
        <f>I53+I55+I56+I54</f>
        <v>100</v>
      </c>
    </row>
    <row r="58" spans="1:9" ht="12.75">
      <c r="A58" s="210"/>
      <c r="B58" s="11">
        <v>55</v>
      </c>
      <c r="C58" s="11"/>
      <c r="D58" s="11">
        <v>3639</v>
      </c>
      <c r="E58" s="184" t="s">
        <v>176</v>
      </c>
      <c r="F58" s="187"/>
      <c r="G58" s="92">
        <v>0</v>
      </c>
      <c r="H58" s="92">
        <v>0</v>
      </c>
      <c r="I58" s="92">
        <v>0</v>
      </c>
    </row>
    <row r="59" spans="1:9" ht="12.75">
      <c r="A59" s="210"/>
      <c r="B59" s="11">
        <v>56</v>
      </c>
      <c r="C59" s="11"/>
      <c r="D59" s="11">
        <v>3612</v>
      </c>
      <c r="E59" s="186" t="s">
        <v>155</v>
      </c>
      <c r="F59" s="188"/>
      <c r="G59" s="92">
        <v>600</v>
      </c>
      <c r="H59" s="92">
        <v>0</v>
      </c>
      <c r="I59" s="92">
        <v>0</v>
      </c>
    </row>
    <row r="60" spans="1:9" ht="12.75">
      <c r="A60" s="210"/>
      <c r="B60" s="11">
        <v>57</v>
      </c>
      <c r="C60" s="11"/>
      <c r="D60" s="11">
        <v>3612</v>
      </c>
      <c r="E60" s="186" t="s">
        <v>191</v>
      </c>
      <c r="F60" s="187"/>
      <c r="G60" s="92"/>
      <c r="H60" s="92">
        <v>1500</v>
      </c>
      <c r="I60" s="92">
        <v>1500</v>
      </c>
    </row>
    <row r="61" spans="1:9" ht="12.75">
      <c r="A61" s="210"/>
      <c r="B61" s="11">
        <v>58</v>
      </c>
      <c r="C61" s="11"/>
      <c r="D61" s="11">
        <v>3634</v>
      </c>
      <c r="E61" s="186" t="s">
        <v>190</v>
      </c>
      <c r="F61" s="187"/>
      <c r="G61" s="92"/>
      <c r="H61" s="92">
        <v>1000</v>
      </c>
      <c r="I61" s="92">
        <v>1000</v>
      </c>
    </row>
    <row r="62" spans="1:9" ht="12.75">
      <c r="A62" s="210"/>
      <c r="B62" s="11">
        <v>59</v>
      </c>
      <c r="C62" s="12"/>
      <c r="D62" s="12">
        <v>3639</v>
      </c>
      <c r="E62" s="186" t="s">
        <v>96</v>
      </c>
      <c r="F62" s="188"/>
      <c r="G62" s="93">
        <f>19566+200-10000+10000-10000-2600</f>
        <v>7166</v>
      </c>
      <c r="H62" s="93">
        <f>21811+100-1650-79-30-40+47-1000</f>
        <v>19159</v>
      </c>
      <c r="I62" s="93">
        <f>21811+100-1650-79-30-40+47-1000-100+180</f>
        <v>19239</v>
      </c>
    </row>
    <row r="63" spans="1:9" ht="12.75">
      <c r="A63" s="210"/>
      <c r="B63" s="11">
        <v>60</v>
      </c>
      <c r="C63" s="12"/>
      <c r="D63" s="12">
        <v>3639</v>
      </c>
      <c r="E63" s="82" t="s">
        <v>192</v>
      </c>
      <c r="F63" s="127"/>
      <c r="G63" s="147"/>
      <c r="H63" s="146">
        <v>5000</v>
      </c>
      <c r="I63" s="146">
        <v>5000</v>
      </c>
    </row>
    <row r="64" spans="1:9" ht="12.75">
      <c r="A64" s="210"/>
      <c r="B64" s="11">
        <v>61</v>
      </c>
      <c r="C64" s="11"/>
      <c r="D64" s="11">
        <v>3612</v>
      </c>
      <c r="E64" s="186" t="s">
        <v>60</v>
      </c>
      <c r="F64" s="188"/>
      <c r="G64" s="173">
        <f>14525+900-400</f>
        <v>15025</v>
      </c>
      <c r="H64" s="173">
        <f>14615+1162</f>
        <v>15777</v>
      </c>
      <c r="I64" s="173">
        <f>14615+1162</f>
        <v>15777</v>
      </c>
    </row>
    <row r="65" spans="1:9" ht="12.75">
      <c r="A65" s="210"/>
      <c r="B65" s="11">
        <v>62</v>
      </c>
      <c r="C65" s="11"/>
      <c r="D65" s="11">
        <v>3612</v>
      </c>
      <c r="E65" s="82" t="s">
        <v>116</v>
      </c>
      <c r="F65" s="127"/>
      <c r="G65" s="175"/>
      <c r="H65" s="175"/>
      <c r="I65" s="175"/>
    </row>
    <row r="66" spans="1:9" ht="12.75">
      <c r="A66" s="210"/>
      <c r="B66" s="11">
        <v>63</v>
      </c>
      <c r="C66" s="11"/>
      <c r="D66" s="11">
        <v>3669</v>
      </c>
      <c r="E66" s="184" t="s">
        <v>107</v>
      </c>
      <c r="F66" s="187"/>
      <c r="G66" s="92">
        <v>50</v>
      </c>
      <c r="H66" s="92">
        <v>50</v>
      </c>
      <c r="I66" s="92">
        <v>50</v>
      </c>
    </row>
    <row r="67" spans="1:9" ht="12.75">
      <c r="A67" s="210"/>
      <c r="B67" s="11">
        <v>64</v>
      </c>
      <c r="C67" s="11"/>
      <c r="D67" s="11"/>
      <c r="E67" s="189" t="s">
        <v>67</v>
      </c>
      <c r="F67" s="187"/>
      <c r="G67" s="95">
        <f>SUM(G58:G66)</f>
        <v>22841</v>
      </c>
      <c r="H67" s="95">
        <f>SUM(H58:H66)</f>
        <v>42486</v>
      </c>
      <c r="I67" s="95">
        <f>SUM(I58:I66)</f>
        <v>42566</v>
      </c>
    </row>
    <row r="68" spans="1:9" ht="12.75">
      <c r="A68" s="210"/>
      <c r="B68" s="11">
        <v>65</v>
      </c>
      <c r="C68" s="11" t="s">
        <v>86</v>
      </c>
      <c r="D68" s="11">
        <v>6171</v>
      </c>
      <c r="E68" s="184" t="s">
        <v>87</v>
      </c>
      <c r="F68" s="187"/>
      <c r="G68" s="92">
        <v>370</v>
      </c>
      <c r="H68" s="92">
        <v>370</v>
      </c>
      <c r="I68" s="92">
        <v>370</v>
      </c>
    </row>
    <row r="69" spans="1:9" ht="12.75">
      <c r="A69" s="210"/>
      <c r="B69" s="11">
        <v>66</v>
      </c>
      <c r="C69" s="11"/>
      <c r="D69" s="11"/>
      <c r="E69" s="189" t="s">
        <v>87</v>
      </c>
      <c r="F69" s="187"/>
      <c r="G69" s="97">
        <f>SUM(G68)</f>
        <v>370</v>
      </c>
      <c r="H69" s="97">
        <f>SUM(H68)</f>
        <v>370</v>
      </c>
      <c r="I69" s="97">
        <f>SUM(I68)</f>
        <v>370</v>
      </c>
    </row>
    <row r="70" spans="1:9" ht="12.75">
      <c r="A70" s="210"/>
      <c r="B70" s="11">
        <v>67</v>
      </c>
      <c r="C70" s="13">
        <v>5363</v>
      </c>
      <c r="D70" s="13">
        <v>2212</v>
      </c>
      <c r="E70" s="184" t="s">
        <v>193</v>
      </c>
      <c r="F70" s="187"/>
      <c r="G70" s="148"/>
      <c r="H70" s="149">
        <v>800</v>
      </c>
      <c r="I70" s="149">
        <v>800</v>
      </c>
    </row>
    <row r="71" spans="1:9" ht="12.75">
      <c r="A71" s="210"/>
      <c r="B71" s="11">
        <v>68</v>
      </c>
      <c r="C71" s="13"/>
      <c r="D71" s="13"/>
      <c r="E71" s="189" t="s">
        <v>194</v>
      </c>
      <c r="F71" s="190"/>
      <c r="G71" s="148"/>
      <c r="H71" s="148">
        <f>SUM(H70)</f>
        <v>800</v>
      </c>
      <c r="I71" s="148">
        <f>SUM(I70)</f>
        <v>800</v>
      </c>
    </row>
    <row r="72" spans="1:9" ht="13.5" thickBot="1">
      <c r="A72" s="211"/>
      <c r="B72" s="15">
        <v>69</v>
      </c>
      <c r="C72" s="15"/>
      <c r="D72" s="15"/>
      <c r="E72" s="227" t="s">
        <v>61</v>
      </c>
      <c r="F72" s="215"/>
      <c r="G72" s="98">
        <f>G4+G6+G14+G22+G29+G43+G46+G48+G52+G67+G69+G57</f>
        <v>67115</v>
      </c>
      <c r="H72" s="98">
        <f>H4+H6+H14+H22+H29+H43+H46+H48+H52+H67+H69+H57+H71</f>
        <v>89007</v>
      </c>
      <c r="I72" s="98">
        <f>I4+I6+I14+I22+I29+I43+I46+I48+I52+I67+I69+I57+I71</f>
        <v>89316</v>
      </c>
    </row>
    <row r="73" spans="1:9" ht="12.75" customHeight="1">
      <c r="A73" s="158" t="s">
        <v>102</v>
      </c>
      <c r="B73" s="216">
        <v>70</v>
      </c>
      <c r="C73" s="218"/>
      <c r="D73" s="218"/>
      <c r="E73" s="221" t="s">
        <v>130</v>
      </c>
      <c r="F73" s="222"/>
      <c r="G73" s="191">
        <f>34526-7000+6600+70+200+3000+8000+2600</f>
        <v>47996</v>
      </c>
      <c r="H73" s="191">
        <f>17040+30+40+1650+1000</f>
        <v>19760</v>
      </c>
      <c r="I73" s="191">
        <f>17040+30+40+1650+1000+100</f>
        <v>19860</v>
      </c>
    </row>
    <row r="74" spans="1:9" ht="12.75">
      <c r="A74" s="159"/>
      <c r="B74" s="217"/>
      <c r="C74" s="219"/>
      <c r="D74" s="219"/>
      <c r="E74" s="223"/>
      <c r="F74" s="224"/>
      <c r="G74" s="192"/>
      <c r="H74" s="192"/>
      <c r="I74" s="192"/>
    </row>
    <row r="75" spans="1:9" ht="12.75">
      <c r="A75" s="159"/>
      <c r="B75" s="217"/>
      <c r="C75" s="219"/>
      <c r="D75" s="219"/>
      <c r="E75" s="223"/>
      <c r="F75" s="224"/>
      <c r="G75" s="192"/>
      <c r="H75" s="192"/>
      <c r="I75" s="192"/>
    </row>
    <row r="76" spans="1:9" ht="12.75">
      <c r="A76" s="159"/>
      <c r="B76" s="217"/>
      <c r="C76" s="219"/>
      <c r="D76" s="219"/>
      <c r="E76" s="223"/>
      <c r="F76" s="224"/>
      <c r="G76" s="192"/>
      <c r="H76" s="192"/>
      <c r="I76" s="192"/>
    </row>
    <row r="77" spans="1:9" ht="12.75">
      <c r="A77" s="159"/>
      <c r="B77" s="217"/>
      <c r="C77" s="219"/>
      <c r="D77" s="219"/>
      <c r="E77" s="223"/>
      <c r="F77" s="224"/>
      <c r="G77" s="192"/>
      <c r="H77" s="192"/>
      <c r="I77" s="192"/>
    </row>
    <row r="78" spans="1:9" ht="12.75">
      <c r="A78" s="159"/>
      <c r="B78" s="217"/>
      <c r="C78" s="219"/>
      <c r="D78" s="219"/>
      <c r="E78" s="223"/>
      <c r="F78" s="224"/>
      <c r="G78" s="192"/>
      <c r="H78" s="192"/>
      <c r="I78" s="192"/>
    </row>
    <row r="79" spans="1:9" ht="12.75">
      <c r="A79" s="159"/>
      <c r="B79" s="195"/>
      <c r="C79" s="220"/>
      <c r="D79" s="220"/>
      <c r="E79" s="225"/>
      <c r="F79" s="226"/>
      <c r="G79" s="193"/>
      <c r="H79" s="193"/>
      <c r="I79" s="193"/>
    </row>
    <row r="80" spans="1:9" ht="12.75">
      <c r="A80" s="159"/>
      <c r="B80" s="11">
        <v>71</v>
      </c>
      <c r="C80" s="11"/>
      <c r="D80" s="11"/>
      <c r="E80" s="164"/>
      <c r="F80" s="187"/>
      <c r="G80" s="101"/>
      <c r="H80" s="101"/>
      <c r="I80" s="101"/>
    </row>
    <row r="81" spans="1:9" ht="12.75">
      <c r="A81" s="159"/>
      <c r="B81" s="11">
        <v>72</v>
      </c>
      <c r="C81" s="11"/>
      <c r="D81" s="11"/>
      <c r="E81" s="164"/>
      <c r="F81" s="187"/>
      <c r="G81" s="101"/>
      <c r="H81" s="101"/>
      <c r="I81" s="101"/>
    </row>
    <row r="82" spans="1:9" ht="13.5" thickBot="1">
      <c r="A82" s="208"/>
      <c r="B82" s="15">
        <v>73</v>
      </c>
      <c r="C82" s="15"/>
      <c r="D82" s="15"/>
      <c r="E82" s="214" t="s">
        <v>62</v>
      </c>
      <c r="F82" s="215"/>
      <c r="G82" s="99">
        <f>SUM(G73:G81)</f>
        <v>47996</v>
      </c>
      <c r="H82" s="99">
        <f>SUM(H73:H81)</f>
        <v>19760</v>
      </c>
      <c r="I82" s="99">
        <f>SUM(I73:I81)</f>
        <v>19860</v>
      </c>
    </row>
    <row r="83" spans="1:9" ht="13.5" thickBot="1">
      <c r="A83" s="57"/>
      <c r="B83" s="58">
        <v>74</v>
      </c>
      <c r="C83" s="58"/>
      <c r="D83" s="58"/>
      <c r="E83" s="212" t="s">
        <v>75</v>
      </c>
      <c r="F83" s="213"/>
      <c r="G83" s="100">
        <f>G72+G82</f>
        <v>115111</v>
      </c>
      <c r="H83" s="100">
        <f>H72+H82</f>
        <v>108767</v>
      </c>
      <c r="I83" s="100">
        <f>I72+I82</f>
        <v>109176</v>
      </c>
    </row>
    <row r="84" ht="12.75">
      <c r="F84" s="72"/>
    </row>
    <row r="85" spans="5:6" ht="12.75">
      <c r="E85" s="72"/>
      <c r="F85" s="72"/>
    </row>
    <row r="86" ht="12.75">
      <c r="F86" s="72" t="s">
        <v>105</v>
      </c>
    </row>
  </sheetData>
  <mergeCells count="87">
    <mergeCell ref="I64:I65"/>
    <mergeCell ref="I73:I79"/>
    <mergeCell ref="F1:I1"/>
    <mergeCell ref="H64:H65"/>
    <mergeCell ref="H73:H79"/>
    <mergeCell ref="E57:F57"/>
    <mergeCell ref="E51:F51"/>
    <mergeCell ref="E69:F69"/>
    <mergeCell ref="E72:F72"/>
    <mergeCell ref="E29:F29"/>
    <mergeCell ref="B73:B79"/>
    <mergeCell ref="C73:C79"/>
    <mergeCell ref="D73:D79"/>
    <mergeCell ref="E73:F79"/>
    <mergeCell ref="E83:F83"/>
    <mergeCell ref="E80:F80"/>
    <mergeCell ref="E82:F82"/>
    <mergeCell ref="E81:F81"/>
    <mergeCell ref="A73:A82"/>
    <mergeCell ref="A3:A72"/>
    <mergeCell ref="E16:F16"/>
    <mergeCell ref="E17:F17"/>
    <mergeCell ref="E18:F18"/>
    <mergeCell ref="E19:F19"/>
    <mergeCell ref="E20:F20"/>
    <mergeCell ref="E11:F11"/>
    <mergeCell ref="E64:F64"/>
    <mergeCell ref="E32:F32"/>
    <mergeCell ref="E33:F33"/>
    <mergeCell ref="E50:F50"/>
    <mergeCell ref="E24:F24"/>
    <mergeCell ref="E34:F34"/>
    <mergeCell ref="E41:F41"/>
    <mergeCell ref="E38:F38"/>
    <mergeCell ref="E35:F35"/>
    <mergeCell ref="E39:F39"/>
    <mergeCell ref="E36:F36"/>
    <mergeCell ref="E37:F37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B27:B28"/>
    <mergeCell ref="C27:C28"/>
    <mergeCell ref="D27:D28"/>
    <mergeCell ref="E27:E28"/>
    <mergeCell ref="G73:G79"/>
    <mergeCell ref="E42:F42"/>
    <mergeCell ref="E47:F47"/>
    <mergeCell ref="E67:F67"/>
    <mergeCell ref="E43:F43"/>
    <mergeCell ref="E45:F45"/>
    <mergeCell ref="E44:F44"/>
    <mergeCell ref="E46:F46"/>
    <mergeCell ref="E49:F49"/>
    <mergeCell ref="E55:F55"/>
    <mergeCell ref="E70:F70"/>
    <mergeCell ref="E71:F71"/>
    <mergeCell ref="E40:F40"/>
    <mergeCell ref="E52:F52"/>
    <mergeCell ref="E48:F48"/>
    <mergeCell ref="E68:F68"/>
    <mergeCell ref="E62:F62"/>
    <mergeCell ref="E56:F56"/>
    <mergeCell ref="E66:F66"/>
    <mergeCell ref="G64:G65"/>
    <mergeCell ref="E53:F53"/>
    <mergeCell ref="E60:F60"/>
    <mergeCell ref="E61:F61"/>
    <mergeCell ref="E54:F54"/>
    <mergeCell ref="E58:F58"/>
    <mergeCell ref="E59:F59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tabSelected="1" zoomScale="75" zoomScaleNormal="75" workbookViewId="0" topLeftCell="A1">
      <selection activeCell="L14" sqref="L14"/>
    </sheetView>
  </sheetViews>
  <sheetFormatPr defaultColWidth="9.00390625" defaultRowHeight="12.75"/>
  <cols>
    <col min="1" max="1" width="4.625" style="1" customWidth="1"/>
    <col min="2" max="2" width="13.375" style="1" customWidth="1"/>
    <col min="3" max="3" width="5.875" style="0" customWidth="1"/>
    <col min="4" max="4" width="46.75390625" style="0" customWidth="1"/>
    <col min="5" max="7" width="16.375" style="0" customWidth="1"/>
  </cols>
  <sheetData>
    <row r="2" spans="1:4" ht="15.75">
      <c r="A2" s="231" t="s">
        <v>205</v>
      </c>
      <c r="B2" s="231"/>
      <c r="C2" s="231"/>
      <c r="D2" s="231"/>
    </row>
    <row r="3" spans="1:4" ht="15.75">
      <c r="A3" s="38"/>
      <c r="B3" s="38"/>
      <c r="C3" s="38"/>
      <c r="D3" s="38"/>
    </row>
    <row r="4" spans="1:7" ht="16.5" thickBot="1">
      <c r="A4" s="38"/>
      <c r="B4" s="38"/>
      <c r="C4" s="38"/>
      <c r="D4" s="38"/>
      <c r="E4" s="176" t="s">
        <v>201</v>
      </c>
      <c r="F4" s="177"/>
      <c r="G4" s="177"/>
    </row>
    <row r="5" spans="1:7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171</v>
      </c>
      <c r="F5" s="109" t="s">
        <v>199</v>
      </c>
      <c r="G5" s="109" t="s">
        <v>200</v>
      </c>
    </row>
    <row r="6" spans="1:7" ht="12.75">
      <c r="A6" s="21">
        <v>1</v>
      </c>
      <c r="B6" s="14">
        <v>8115</v>
      </c>
      <c r="C6" s="14"/>
      <c r="D6" s="28" t="s">
        <v>95</v>
      </c>
      <c r="E6" s="133">
        <v>-330</v>
      </c>
      <c r="F6" s="151">
        <v>-330</v>
      </c>
      <c r="G6" s="151">
        <v>-330</v>
      </c>
    </row>
    <row r="7" spans="1:7" ht="12.75">
      <c r="A7" s="22">
        <v>2</v>
      </c>
      <c r="B7" s="11">
        <v>8115</v>
      </c>
      <c r="C7" s="11"/>
      <c r="D7" s="80" t="s">
        <v>81</v>
      </c>
      <c r="E7" s="55">
        <f>23000+10000+20</f>
        <v>33020</v>
      </c>
      <c r="F7" s="55">
        <f>17500-330</f>
        <v>17170</v>
      </c>
      <c r="G7" s="55">
        <f>17500-330+316</f>
        <v>17486</v>
      </c>
    </row>
    <row r="8" spans="1:7" ht="12.75">
      <c r="A8" s="22">
        <v>3</v>
      </c>
      <c r="B8" s="11">
        <v>8115</v>
      </c>
      <c r="C8" s="11"/>
      <c r="D8" s="2" t="s">
        <v>125</v>
      </c>
      <c r="E8" s="53">
        <v>1300</v>
      </c>
      <c r="F8" s="53">
        <v>1000</v>
      </c>
      <c r="G8" s="53">
        <v>1000</v>
      </c>
    </row>
    <row r="9" spans="1:7" ht="12.75">
      <c r="A9" s="22">
        <v>4</v>
      </c>
      <c r="B9" s="11">
        <v>8115</v>
      </c>
      <c r="C9" s="2"/>
      <c r="D9" s="2" t="s">
        <v>122</v>
      </c>
      <c r="E9" s="53">
        <v>0</v>
      </c>
      <c r="F9" s="53">
        <v>0</v>
      </c>
      <c r="G9" s="53">
        <v>0</v>
      </c>
    </row>
    <row r="10" spans="1:7" s="77" customFormat="1" ht="12.75" customHeight="1">
      <c r="A10" s="73">
        <v>5</v>
      </c>
      <c r="B10" s="74">
        <v>8115</v>
      </c>
      <c r="C10" s="75"/>
      <c r="D10" s="76" t="s">
        <v>123</v>
      </c>
      <c r="E10" s="46">
        <v>0</v>
      </c>
      <c r="F10" s="46">
        <v>0</v>
      </c>
      <c r="G10" s="46">
        <v>0</v>
      </c>
    </row>
    <row r="11" spans="1:7" ht="12.75">
      <c r="A11" s="22">
        <v>6</v>
      </c>
      <c r="B11" s="11">
        <v>8115</v>
      </c>
      <c r="C11" s="2"/>
      <c r="D11" s="4" t="s">
        <v>187</v>
      </c>
      <c r="E11" s="53">
        <v>0</v>
      </c>
      <c r="F11" s="53">
        <v>-370</v>
      </c>
      <c r="G11" s="53">
        <v>-370</v>
      </c>
    </row>
    <row r="12" spans="1:7" ht="12.75">
      <c r="A12" s="22">
        <v>7</v>
      </c>
      <c r="B12" s="11">
        <v>8115</v>
      </c>
      <c r="C12" s="2"/>
      <c r="D12" s="2" t="s">
        <v>162</v>
      </c>
      <c r="E12" s="53">
        <v>-400</v>
      </c>
      <c r="F12" s="53">
        <f>-400+400</f>
        <v>0</v>
      </c>
      <c r="G12" s="53">
        <f>-400+400</f>
        <v>0</v>
      </c>
    </row>
    <row r="13" spans="1:7" ht="12.75">
      <c r="A13" s="22">
        <v>8</v>
      </c>
      <c r="B13" s="11">
        <v>8115</v>
      </c>
      <c r="C13" s="2"/>
      <c r="D13" s="144" t="s">
        <v>167</v>
      </c>
      <c r="E13" s="53">
        <v>-11740</v>
      </c>
      <c r="F13" s="143">
        <v>-11740</v>
      </c>
      <c r="G13" s="154">
        <f>-11740+2917</f>
        <v>-8823</v>
      </c>
    </row>
    <row r="14" spans="1:7" ht="12.75">
      <c r="A14" s="22">
        <v>9</v>
      </c>
      <c r="B14" s="11">
        <v>8115</v>
      </c>
      <c r="C14" s="2"/>
      <c r="D14" s="81" t="s">
        <v>189</v>
      </c>
      <c r="E14" s="53">
        <v>-860</v>
      </c>
      <c r="F14" s="53">
        <v>-670</v>
      </c>
      <c r="G14" s="53">
        <v>-670</v>
      </c>
    </row>
    <row r="15" spans="1:7" ht="12.75">
      <c r="A15" s="22">
        <v>10</v>
      </c>
      <c r="B15" s="11">
        <v>8124</v>
      </c>
      <c r="C15" s="2"/>
      <c r="D15" s="2" t="s">
        <v>138</v>
      </c>
      <c r="E15" s="26">
        <v>-3245</v>
      </c>
      <c r="F15" s="53">
        <v>-3245</v>
      </c>
      <c r="G15" s="53">
        <v>-3245</v>
      </c>
    </row>
    <row r="16" spans="1:7" ht="12.75">
      <c r="A16" s="22">
        <v>11</v>
      </c>
      <c r="B16" s="11">
        <v>8115</v>
      </c>
      <c r="C16" s="2"/>
      <c r="D16" s="2" t="s">
        <v>143</v>
      </c>
      <c r="E16" s="53">
        <v>-200</v>
      </c>
      <c r="F16" s="53">
        <v>-200</v>
      </c>
      <c r="G16" s="53">
        <v>-200</v>
      </c>
    </row>
    <row r="17" spans="1:7" ht="12.75">
      <c r="A17" s="22">
        <v>12</v>
      </c>
      <c r="B17" s="11">
        <v>8124</v>
      </c>
      <c r="C17" s="2"/>
      <c r="D17" s="2" t="s">
        <v>139</v>
      </c>
      <c r="E17" s="26">
        <v>-1061</v>
      </c>
      <c r="F17" s="53">
        <v>-1061</v>
      </c>
      <c r="G17" s="53">
        <v>-1061</v>
      </c>
    </row>
    <row r="18" spans="1:7" ht="12.75">
      <c r="A18" s="22">
        <v>13</v>
      </c>
      <c r="B18" s="11">
        <v>8113</v>
      </c>
      <c r="C18" s="2"/>
      <c r="D18" s="2" t="s">
        <v>164</v>
      </c>
      <c r="E18" s="53">
        <v>6200</v>
      </c>
      <c r="F18" s="53">
        <v>0</v>
      </c>
      <c r="G18" s="53">
        <v>0</v>
      </c>
    </row>
    <row r="19" spans="1:7" ht="12.75">
      <c r="A19" s="22">
        <v>14</v>
      </c>
      <c r="B19" s="11">
        <v>8114</v>
      </c>
      <c r="C19" s="2"/>
      <c r="D19" s="2" t="s">
        <v>165</v>
      </c>
      <c r="E19" s="53">
        <v>-6200</v>
      </c>
      <c r="F19" s="53">
        <v>0</v>
      </c>
      <c r="G19" s="53">
        <v>0</v>
      </c>
    </row>
    <row r="20" spans="1:7" ht="12.75">
      <c r="A20" s="22">
        <v>15</v>
      </c>
      <c r="B20" s="11"/>
      <c r="C20" s="2"/>
      <c r="D20" s="2"/>
      <c r="E20" s="53"/>
      <c r="F20" s="53"/>
      <c r="G20" s="53"/>
    </row>
    <row r="21" spans="1:7" ht="12.75">
      <c r="A21" s="22">
        <v>16</v>
      </c>
      <c r="B21" s="11">
        <v>8124</v>
      </c>
      <c r="C21" s="2"/>
      <c r="D21" s="2" t="s">
        <v>127</v>
      </c>
      <c r="E21" s="26">
        <v>-800</v>
      </c>
      <c r="F21" s="53">
        <v>-374</v>
      </c>
      <c r="G21" s="53">
        <v>-374</v>
      </c>
    </row>
    <row r="22" spans="1:7" ht="12.75">
      <c r="A22" s="22">
        <v>17</v>
      </c>
      <c r="B22" s="11">
        <v>8124</v>
      </c>
      <c r="C22" s="2"/>
      <c r="D22" s="2" t="s">
        <v>137</v>
      </c>
      <c r="E22" s="26">
        <v>-1044</v>
      </c>
      <c r="F22" s="53">
        <v>-1044</v>
      </c>
      <c r="G22" s="53">
        <v>-1044</v>
      </c>
    </row>
    <row r="23" spans="1:7" ht="12.75">
      <c r="A23" s="22">
        <v>18</v>
      </c>
      <c r="B23" s="11"/>
      <c r="C23" s="2"/>
      <c r="D23" s="2"/>
      <c r="E23" s="26"/>
      <c r="F23" s="26"/>
      <c r="G23" s="26"/>
    </row>
    <row r="24" spans="1:7" ht="12.75">
      <c r="A24" s="113">
        <v>19</v>
      </c>
      <c r="B24" s="13"/>
      <c r="C24" s="114"/>
      <c r="D24" s="114"/>
      <c r="E24" s="134"/>
      <c r="F24" s="134"/>
      <c r="G24" s="134"/>
    </row>
    <row r="25" spans="1:7" ht="13.5" thickBot="1">
      <c r="A25" s="47">
        <v>20</v>
      </c>
      <c r="B25" s="15"/>
      <c r="C25" s="48"/>
      <c r="D25" s="48"/>
      <c r="E25" s="34"/>
      <c r="F25" s="34"/>
      <c r="G25" s="34"/>
    </row>
    <row r="26" spans="1:7" ht="13.5" thickBot="1">
      <c r="A26" s="23">
        <v>21</v>
      </c>
      <c r="B26" s="20"/>
      <c r="C26" s="18"/>
      <c r="D26" s="19" t="s">
        <v>80</v>
      </c>
      <c r="E26" s="49">
        <f>SUM(E6:E25)</f>
        <v>14640</v>
      </c>
      <c r="F26" s="49">
        <f>SUM(F6:F25)</f>
        <v>-864</v>
      </c>
      <c r="G26" s="49">
        <f>SUM(G6:G25)</f>
        <v>2369</v>
      </c>
    </row>
    <row r="28" ht="13.5" thickBot="1"/>
    <row r="29" spans="4:7" ht="12.75">
      <c r="D29" s="29" t="s">
        <v>64</v>
      </c>
      <c r="E29" s="30">
        <f>'příjmy 2014'!H87</f>
        <v>100471</v>
      </c>
      <c r="F29" s="30">
        <f>'příjmy 2014'!I87</f>
        <v>97891</v>
      </c>
      <c r="G29" s="30">
        <f>'příjmy 2014'!J87</f>
        <v>97984</v>
      </c>
    </row>
    <row r="30" spans="4:7" ht="12.75">
      <c r="D30" s="31" t="s">
        <v>65</v>
      </c>
      <c r="E30" s="32">
        <f>'výdaje 2014'!G83</f>
        <v>115111</v>
      </c>
      <c r="F30" s="32">
        <f>'výdaje 2014'!H83</f>
        <v>108767</v>
      </c>
      <c r="G30" s="32">
        <f>'výdaje 2014'!I83</f>
        <v>109176</v>
      </c>
    </row>
    <row r="31" spans="4:7" ht="12.75">
      <c r="D31" s="31" t="s">
        <v>85</v>
      </c>
      <c r="E31" s="26">
        <f>E29-E30</f>
        <v>-14640</v>
      </c>
      <c r="F31" s="26">
        <f>F29-F30</f>
        <v>-10876</v>
      </c>
      <c r="G31" s="26">
        <f>G29-G30</f>
        <v>-11192</v>
      </c>
    </row>
    <row r="32" spans="4:7" ht="13.5" thickBot="1">
      <c r="D32" s="33" t="s">
        <v>66</v>
      </c>
      <c r="E32" s="34">
        <f>E26</f>
        <v>14640</v>
      </c>
      <c r="F32" s="34">
        <f>F26</f>
        <v>-864</v>
      </c>
      <c r="G32" s="34">
        <f>G26</f>
        <v>2369</v>
      </c>
    </row>
    <row r="35" spans="5:7" ht="12.75">
      <c r="E35">
        <f>E31+E32</f>
        <v>0</v>
      </c>
      <c r="F35">
        <f>F31+F32</f>
        <v>-11740</v>
      </c>
      <c r="G35">
        <f>G31+G32</f>
        <v>-8823</v>
      </c>
    </row>
    <row r="38" spans="1:7" s="102" customFormat="1" ht="14.25">
      <c r="A38" s="1"/>
      <c r="B38" s="111"/>
      <c r="D38" s="110"/>
      <c r="E38" s="145" t="s">
        <v>206</v>
      </c>
      <c r="F38" s="145">
        <v>11740</v>
      </c>
      <c r="G38" s="145">
        <v>8823</v>
      </c>
    </row>
    <row r="39" spans="1:7" s="102" customFormat="1" ht="15">
      <c r="A39" s="1"/>
      <c r="B39" s="1"/>
      <c r="D39" s="132"/>
      <c r="E39" s="10"/>
      <c r="F39" s="10"/>
      <c r="G39" s="10"/>
    </row>
    <row r="40" spans="1:7" s="102" customFormat="1" ht="12.75">
      <c r="A40" s="107"/>
      <c r="B40" s="107"/>
      <c r="C40" s="107"/>
      <c r="D40" s="130"/>
      <c r="E40" s="150" t="s">
        <v>207</v>
      </c>
      <c r="F40" s="150">
        <f>SUM(F35:F39)</f>
        <v>0</v>
      </c>
      <c r="G40" s="150">
        <f>SUM(G35:G39)</f>
        <v>0</v>
      </c>
    </row>
    <row r="41" spans="1:7" s="102" customFormat="1" ht="12.75" customHeight="1">
      <c r="A41" s="104"/>
      <c r="B41" s="132"/>
      <c r="C41" s="135"/>
      <c r="D41" s="142"/>
      <c r="E41" s="110"/>
      <c r="F41" s="110"/>
      <c r="G41" s="110"/>
    </row>
    <row r="42" spans="1:7" s="102" customFormat="1" ht="14.25">
      <c r="A42" s="104"/>
      <c r="B42" s="137"/>
      <c r="C42" s="135"/>
      <c r="D42" s="135"/>
      <c r="E42" s="110"/>
      <c r="F42" s="110"/>
      <c r="G42" s="110"/>
    </row>
    <row r="43" spans="1:7" s="102" customFormat="1" ht="14.25">
      <c r="A43" s="105"/>
      <c r="B43" s="138"/>
      <c r="C43" s="110"/>
      <c r="D43" s="139"/>
      <c r="E43" s="110"/>
      <c r="F43" s="110"/>
      <c r="G43" s="110"/>
    </row>
    <row r="44" spans="1:7" s="102" customFormat="1" ht="14.25">
      <c r="A44" s="105"/>
      <c r="B44" s="138"/>
      <c r="C44" s="140"/>
      <c r="D44" s="135"/>
      <c r="E44" s="110"/>
      <c r="F44" s="110"/>
      <c r="G44" s="110"/>
    </row>
    <row r="45" spans="1:7" s="102" customFormat="1" ht="15">
      <c r="A45" s="105"/>
      <c r="B45" s="132"/>
      <c r="C45" s="110"/>
      <c r="D45" s="110"/>
      <c r="E45" s="110"/>
      <c r="F45" s="110"/>
      <c r="G45" s="110"/>
    </row>
    <row r="46" spans="1:7" s="102" customFormat="1" ht="14.25">
      <c r="A46" s="105"/>
      <c r="B46" s="152" t="s">
        <v>195</v>
      </c>
      <c r="C46" s="110"/>
      <c r="D46" s="110" t="s">
        <v>196</v>
      </c>
      <c r="E46" s="110"/>
      <c r="F46" s="110"/>
      <c r="G46" s="110"/>
    </row>
    <row r="47" spans="1:7" s="102" customFormat="1" ht="15">
      <c r="A47" s="105"/>
      <c r="B47" s="132"/>
      <c r="C47" s="110"/>
      <c r="D47" s="135"/>
      <c r="E47" s="110"/>
      <c r="F47" s="110"/>
      <c r="G47" s="110"/>
    </row>
    <row r="48" spans="1:7" s="102" customFormat="1" ht="15">
      <c r="A48" s="105"/>
      <c r="B48" s="132"/>
      <c r="C48" s="110"/>
      <c r="D48" s="135"/>
      <c r="E48" s="110"/>
      <c r="F48" s="110"/>
      <c r="G48" s="110"/>
    </row>
    <row r="49" spans="1:7" s="102" customFormat="1" ht="14.25">
      <c r="A49" s="105"/>
      <c r="B49" s="136"/>
      <c r="C49" s="110"/>
      <c r="D49" s="110"/>
      <c r="E49" s="110"/>
      <c r="F49" s="110"/>
      <c r="G49" s="110"/>
    </row>
    <row r="50" spans="1:7" s="102" customFormat="1" ht="12.75">
      <c r="A50" s="105"/>
      <c r="B50" s="105"/>
      <c r="C50" s="106"/>
      <c r="D50" s="131"/>
      <c r="E50" s="10"/>
      <c r="F50" s="10"/>
      <c r="G50" s="10"/>
    </row>
    <row r="51" spans="1:7" s="102" customFormat="1" ht="12.75">
      <c r="A51" s="105"/>
      <c r="B51" s="105"/>
      <c r="C51" s="106"/>
      <c r="D51" s="131"/>
      <c r="E51" s="10"/>
      <c r="F51" s="10"/>
      <c r="G51" s="10"/>
    </row>
    <row r="52" spans="1:4" s="102" customFormat="1" ht="12.75">
      <c r="A52" s="105"/>
      <c r="B52" s="105"/>
      <c r="C52" s="106"/>
      <c r="D52" s="106"/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7" s="102" customFormat="1" ht="12.75">
      <c r="A59" s="105"/>
      <c r="B59" s="105"/>
      <c r="C59" s="106"/>
      <c r="D59" s="106"/>
      <c r="F59" s="232" t="s">
        <v>197</v>
      </c>
      <c r="G59" s="232"/>
    </row>
    <row r="60" spans="1:7" s="102" customFormat="1" ht="12.75">
      <c r="A60" s="105"/>
      <c r="B60" s="105"/>
      <c r="C60" s="106"/>
      <c r="D60" s="106"/>
      <c r="F60" s="232" t="s">
        <v>198</v>
      </c>
      <c r="G60" s="232"/>
    </row>
    <row r="61" spans="1:6" s="102" customFormat="1" ht="12" customHeight="1">
      <c r="A61" s="105"/>
      <c r="B61" s="105"/>
      <c r="C61" s="106"/>
      <c r="D61" s="106"/>
      <c r="F61" s="1"/>
    </row>
    <row r="62" spans="1:5" s="102" customFormat="1" ht="12" customHeight="1">
      <c r="A62" s="1"/>
      <c r="B62" s="1"/>
      <c r="D62" s="115"/>
      <c r="E62" s="136"/>
    </row>
    <row r="63" spans="1:5" s="102" customFormat="1" ht="12" customHeight="1">
      <c r="A63" s="1"/>
      <c r="B63" s="1"/>
      <c r="E63" s="136"/>
    </row>
    <row r="64" spans="1:2" s="102" customFormat="1" ht="12" customHeight="1">
      <c r="A64" s="1"/>
      <c r="B64" s="1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204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9" ht="12.75">
      <c r="A74" s="228" t="s">
        <v>150</v>
      </c>
      <c r="B74" s="229"/>
      <c r="C74" s="229"/>
      <c r="D74" s="229"/>
      <c r="E74" s="230"/>
      <c r="F74" s="230"/>
      <c r="G74" s="230"/>
      <c r="H74" s="230"/>
      <c r="I74" s="230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5">
    <mergeCell ref="A74:I74"/>
    <mergeCell ref="A2:D2"/>
    <mergeCell ref="E4:G4"/>
    <mergeCell ref="F59:G59"/>
    <mergeCell ref="F60:G60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2014-03-27T09:40:37Z</cp:lastPrinted>
  <dcterms:created xsi:type="dcterms:W3CDTF">2003-01-03T12:32:00Z</dcterms:created>
  <dcterms:modified xsi:type="dcterms:W3CDTF">2014-04-17T06:43:21Z</dcterms:modified>
  <cp:category/>
  <cp:version/>
  <cp:contentType/>
  <cp:contentStatus/>
</cp:coreProperties>
</file>