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1"/>
  </bookViews>
  <sheets>
    <sheet name="List1" sheetId="1" r:id="rId1"/>
    <sheet name="příjmy 2012" sheetId="2" r:id="rId2"/>
    <sheet name="výdaje 2012" sheetId="3" r:id="rId3"/>
    <sheet name="financování 2012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<sst xmlns="http://schemas.openxmlformats.org/spreadsheetml/2006/main" count="221" uniqueCount="196">
  <si>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</si>
  <si>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</si>
  <si>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</si>
  <si>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</si>
  <si>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</si>
  <si>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</si>
  <si>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</si>
  <si>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</si>
  <si>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</si>
  <si>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</si>
  <si>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</si>
  <si>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</si>
  <si>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</si>
  <si>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</si>
  <si>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</si>
  <si>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</si>
  <si>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</si>
  <si>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</si>
  <si>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</si>
  <si>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</si>
  <si>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</si>
  <si>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</si>
  <si>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</si>
  <si>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</si>
  <si>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</si>
  <si>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</si>
  <si>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</si>
  <si>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</si>
  <si>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</si>
  <si>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</si>
  <si>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</si>
  <si>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</si>
  <si>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</si>
  <si>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</si>
  <si>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</si>
  <si>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</si>
  <si>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</si>
  <si>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</si>
  <si>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</si>
  <si>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</si>
  <si>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</si>
  <si>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</si>
  <si>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</si>
  <si>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</si>
  <si>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</si>
  <si>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</si>
  <si>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</si>
  <si>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</si>
  <si>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</si>
  <si>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</si>
  <si>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</si>
  <si>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</si>
  <si>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</si>
  <si>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</si>
  <si>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</si>
  <si>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</si>
  <si>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</si>
  <si>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</si>
  <si>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</si>
  <si>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</si>
  <si>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</si>
  <si>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</si>
  <si>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</si>
  <si>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</si>
  <si>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</si>
  <si>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</si>
  <si>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</si>
  <si>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</si>
  <si>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</si>
  <si>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</si>
  <si>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</si>
  <si>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</si>
  <si>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</si>
  <si>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</si>
  <si>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</si>
  <si>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</si>
  <si>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</si>
  <si>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</si>
  <si>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</si>
  <si>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</si>
  <si>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</si>
  <si>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</si>
  <si>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</si>
  <si>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</si>
  <si>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</si>
  <si>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</si>
  <si>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</si>
  <si>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</si>
  <si>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</si>
  <si>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</si>
  <si>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</si>
  <si>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</si>
  <si>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</si>
  <si>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</si>
  <si>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</si>
  <si>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</si>
  <si>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</si>
  <si>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</si>
  <si>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</si>
  <si>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</si>
  <si>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</si>
  <si>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</si>
  <si>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</si>
  <si>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 xml:space="preserve">            kapitálové výdaje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</si>
  <si>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</si>
  <si>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</si>
  <si>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</si>
  <si>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</si>
  <si>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</si>
  <si>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</si>
  <si>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</si>
  <si>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</si>
  <si>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</si>
  <si>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</si>
  <si>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</si>
  <si>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</si>
  <si>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</si>
  <si>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</si>
  <si>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</si>
  <si>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</si>
  <si>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</si>
  <si>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</si>
  <si>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</si>
  <si>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</si>
  <si>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</si>
  <si>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</si>
  <si>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</si>
  <si>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</si>
  <si>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</si>
  <si>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</si>
  <si>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</si>
  <si>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</si>
  <si>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</si>
  <si>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</si>
  <si>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</si>
  <si>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</si>
  <si>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</si>
  <si>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</si>
  <si>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</si>
  <si>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</si>
  <si>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</si>
  <si>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</si>
  <si>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>sbor dobrovolných hasičů Chrastava, Vítkov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</si>
  <si>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</si>
  <si>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</si>
  <si>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</si>
  <si>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</si>
  <si>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</si>
  <si>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přijaté dary - povodně (pro město)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</si>
  <si>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</si>
  <si>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</si>
  <si>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</si>
  <si>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</si>
  <si>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příjmy z podílů na zisku</t>
  </si>
  <si>
    <t>dotace MMR - oprava povodňových škod</t>
  </si>
  <si>
    <t>povodně - oprava povodňových škod UZ 17466</t>
  </si>
  <si>
    <t xml:space="preserve">Spartak Chrastava  </t>
  </si>
  <si>
    <t xml:space="preserve">prodej nemovitostí KÚLK </t>
  </si>
  <si>
    <t>investiční dary povodně</t>
  </si>
  <si>
    <t>fond oprav obecních bytů</t>
  </si>
  <si>
    <t>provizorium 2012</t>
  </si>
  <si>
    <t>fond voda Vítkov</t>
  </si>
  <si>
    <t xml:space="preserve">projekt Chrastava, Skalice a Bersdorf-Hörnitz - hasiči společně proti přírodním živlům </t>
  </si>
  <si>
    <t>Komentář k investičnímu plánu:</t>
  </si>
  <si>
    <t xml:space="preserve">předfinacování - zajištění kontokorentním úvěrem u VB CZ, a.s. </t>
  </si>
  <si>
    <t>dary dle § 85 písm. b)</t>
  </si>
  <si>
    <t>schválený rozpočet 2012</t>
  </si>
  <si>
    <t>volby do zastupitelstva krajů</t>
  </si>
  <si>
    <t>fond kotelen   (PS 305+1350-1000)</t>
  </si>
  <si>
    <t>příjmy z loterií a jiných podobných her</t>
  </si>
  <si>
    <t>správní poplatky</t>
  </si>
  <si>
    <t>6 % výtěžek z provozu VHP</t>
  </si>
  <si>
    <t xml:space="preserve">příjmy z odpisů PO </t>
  </si>
  <si>
    <t xml:space="preserve">Chrastavské slavnosti </t>
  </si>
  <si>
    <t xml:space="preserve">příjmy - převod z veřejné sbírky </t>
  </si>
  <si>
    <t>dotace od obcí /žáci,přestupky,MP Stráž/</t>
  </si>
  <si>
    <t>dotace KÚLK - MŠMT EU peníze školám</t>
  </si>
  <si>
    <t xml:space="preserve">ř. 24 vlastní podíl </t>
  </si>
  <si>
    <t>- 4 -</t>
  </si>
  <si>
    <t>Ing. Michael Canov</t>
  </si>
  <si>
    <t>starosta</t>
  </si>
  <si>
    <t>2. změna rozpočtu 2012</t>
  </si>
  <si>
    <t>ostatní příjmy</t>
  </si>
  <si>
    <t>dotace KÚLK - secesní most, komunikace</t>
  </si>
  <si>
    <t>dotace MFCR - PAP</t>
  </si>
  <si>
    <t>krizové situace - rezerva</t>
  </si>
  <si>
    <t xml:space="preserve">projekt revitalizace hřbitova </t>
  </si>
  <si>
    <t>3. změna rozpočtu 2012</t>
  </si>
  <si>
    <t xml:space="preserve">Příjmy - 3. změna rozpočtu 2012  </t>
  </si>
  <si>
    <t>ZM 3.9.2012</t>
  </si>
  <si>
    <t xml:space="preserve">Výdaje - 3. změna rozpočtu 2012 </t>
  </si>
  <si>
    <t>Financování - 3. změna rozpočtu 2012</t>
  </si>
  <si>
    <t>dotace volba prezidenta</t>
  </si>
  <si>
    <t xml:space="preserve">volba prezidenta </t>
  </si>
  <si>
    <t>0606 DPN, DPPO - obec, DPH</t>
  </si>
  <si>
    <t>předkládá: HFO 4.9.2012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</si>
</sst>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12" fillId="0" borderId="17" xfId="0" applyFont="1" applyFill="1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7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textRotation="90"/>
    </xf>
    <xf numFmtId="0" fontId="2" fillId="2" borderId="42" xfId="0" applyFont="1" applyFill="1" applyBorder="1" applyAlignment="1">
      <alignment textRotation="90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7" xfId="0" applyFont="1" applyFill="1" applyBorder="1" applyAlignment="1">
      <alignment/>
    </xf>
    <xf numFmtId="0" fontId="0" fillId="0" borderId="23" xfId="0" applyBorder="1" applyAlignment="1">
      <alignment/>
    </xf>
    <xf numFmtId="0" fontId="1" fillId="2" borderId="37" xfId="0" applyFont="1" applyFill="1" applyBorder="1" applyAlignment="1">
      <alignment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75" zoomScaleNormal="75" workbookViewId="0" topLeftCell="D1">
      <pane xSplit="4" ySplit="3" topLeftCell="H37" activePane="bottomRight" state="frozen"/>
      <selection pane="topLeft" activeCell="D1" sqref="D1"/>
      <selection pane="topRight" activeCell="H1" sqref="H1"/>
      <selection pane="bottomLeft" activeCell="D4" sqref="D4"/>
      <selection pane="bottomRight" activeCell="P59" sqref="P59:P60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23"/>
    </row>
    <row r="2" spans="1:11" ht="16.5" thickBot="1">
      <c r="A2" s="155" t="s">
        <v>188</v>
      </c>
      <c r="B2" s="156"/>
      <c r="C2" s="156"/>
      <c r="D2" s="156"/>
      <c r="E2" s="156"/>
      <c r="F2" s="156"/>
      <c r="G2" s="157"/>
      <c r="H2" s="153" t="s">
        <v>189</v>
      </c>
      <c r="I2" s="153"/>
      <c r="J2" s="154"/>
      <c r="K2" s="154"/>
    </row>
    <row r="3" spans="1:11" ht="53.25" customHeight="1" thickBot="1">
      <c r="A3" s="66"/>
      <c r="B3" s="18"/>
      <c r="C3" s="125"/>
      <c r="D3" s="127" t="s">
        <v>31</v>
      </c>
      <c r="E3" s="20" t="s">
        <v>1</v>
      </c>
      <c r="F3" s="20" t="s">
        <v>0</v>
      </c>
      <c r="G3" s="20" t="s">
        <v>2</v>
      </c>
      <c r="H3" s="82" t="s">
        <v>160</v>
      </c>
      <c r="I3" s="82" t="s">
        <v>166</v>
      </c>
      <c r="J3" s="82" t="s">
        <v>181</v>
      </c>
      <c r="K3" s="82" t="s">
        <v>187</v>
      </c>
    </row>
    <row r="4" spans="1:11" ht="14.25" customHeight="1">
      <c r="A4" s="169" t="s">
        <v>40</v>
      </c>
      <c r="B4" s="161" t="s">
        <v>39</v>
      </c>
      <c r="C4" s="148" t="s">
        <v>37</v>
      </c>
      <c r="D4" s="128">
        <v>1</v>
      </c>
      <c r="E4" s="62">
        <v>1111</v>
      </c>
      <c r="F4" s="62"/>
      <c r="G4" s="65" t="s">
        <v>35</v>
      </c>
      <c r="H4" s="129">
        <v>10000</v>
      </c>
      <c r="I4" s="129">
        <v>10000</v>
      </c>
      <c r="J4" s="129">
        <v>10000</v>
      </c>
      <c r="K4" s="129">
        <v>10000</v>
      </c>
    </row>
    <row r="5" spans="1:11" ht="12.75">
      <c r="A5" s="170"/>
      <c r="B5" s="162"/>
      <c r="C5" s="144"/>
      <c r="D5" s="130">
        <v>2</v>
      </c>
      <c r="E5" s="11">
        <v>1112</v>
      </c>
      <c r="F5" s="11"/>
      <c r="G5" s="2" t="s">
        <v>36</v>
      </c>
      <c r="H5" s="43">
        <v>1000</v>
      </c>
      <c r="I5" s="43">
        <v>1000</v>
      </c>
      <c r="J5" s="43">
        <v>1000</v>
      </c>
      <c r="K5" s="43">
        <v>1000</v>
      </c>
    </row>
    <row r="6" spans="1:11" ht="12.75">
      <c r="A6" s="170"/>
      <c r="B6" s="162"/>
      <c r="C6" s="144"/>
      <c r="D6" s="130">
        <v>3</v>
      </c>
      <c r="E6" s="11">
        <v>1113</v>
      </c>
      <c r="F6" s="11"/>
      <c r="G6" s="2" t="s">
        <v>68</v>
      </c>
      <c r="H6" s="43">
        <v>800</v>
      </c>
      <c r="I6" s="43">
        <v>800</v>
      </c>
      <c r="J6" s="43">
        <v>800</v>
      </c>
      <c r="K6" s="43">
        <v>800</v>
      </c>
    </row>
    <row r="7" spans="1:11" ht="12.75">
      <c r="A7" s="170"/>
      <c r="B7" s="162"/>
      <c r="C7" s="144"/>
      <c r="D7" s="130">
        <v>4</v>
      </c>
      <c r="E7" s="11">
        <v>1211</v>
      </c>
      <c r="F7" s="11"/>
      <c r="G7" s="2" t="s">
        <v>3</v>
      </c>
      <c r="H7" s="43">
        <f>20500+750</f>
        <v>21250</v>
      </c>
      <c r="I7" s="43">
        <f>20500+750</f>
        <v>21250</v>
      </c>
      <c r="J7" s="43">
        <f>20500+750</f>
        <v>21250</v>
      </c>
      <c r="K7" s="43">
        <f>20500+750</f>
        <v>21250</v>
      </c>
    </row>
    <row r="8" spans="1:11" ht="12.75">
      <c r="A8" s="170"/>
      <c r="B8" s="162"/>
      <c r="C8" s="144"/>
      <c r="D8" s="130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</row>
    <row r="9" spans="1:11" ht="12.75">
      <c r="A9" s="170"/>
      <c r="B9" s="162"/>
      <c r="C9" s="144"/>
      <c r="D9" s="130">
        <v>6</v>
      </c>
      <c r="E9" s="11">
        <v>1122</v>
      </c>
      <c r="F9" s="11"/>
      <c r="G9" s="5" t="s">
        <v>5</v>
      </c>
      <c r="H9" s="43">
        <v>2000</v>
      </c>
      <c r="I9" s="43">
        <v>2000</v>
      </c>
      <c r="J9" s="117">
        <f>2000+369</f>
        <v>2369</v>
      </c>
      <c r="K9" s="43">
        <f>2000+369</f>
        <v>2369</v>
      </c>
    </row>
    <row r="10" spans="1:11" ht="12.75">
      <c r="A10" s="170"/>
      <c r="B10" s="162"/>
      <c r="C10" s="144"/>
      <c r="D10" s="130">
        <v>7</v>
      </c>
      <c r="E10" s="81" t="s">
        <v>134</v>
      </c>
      <c r="F10" s="11"/>
      <c r="G10" s="2" t="s">
        <v>106</v>
      </c>
      <c r="H10" s="44">
        <v>1</v>
      </c>
      <c r="I10" s="44">
        <v>1</v>
      </c>
      <c r="J10" s="44">
        <v>1</v>
      </c>
      <c r="K10" s="44">
        <v>1</v>
      </c>
    </row>
    <row r="11" spans="1:11" ht="12.75">
      <c r="A11" s="170"/>
      <c r="B11" s="162"/>
      <c r="C11" s="144"/>
      <c r="D11" s="130">
        <v>8</v>
      </c>
      <c r="E11" s="11">
        <v>1337</v>
      </c>
      <c r="F11" s="11"/>
      <c r="G11" s="2" t="s">
        <v>6</v>
      </c>
      <c r="H11" s="43">
        <v>3000</v>
      </c>
      <c r="I11" s="43">
        <v>3000</v>
      </c>
      <c r="J11" s="43">
        <v>3000</v>
      </c>
      <c r="K11" s="43">
        <v>3000</v>
      </c>
    </row>
    <row r="12" spans="1:11" ht="12.75">
      <c r="A12" s="170"/>
      <c r="B12" s="162"/>
      <c r="C12" s="144"/>
      <c r="D12" s="130">
        <v>9</v>
      </c>
      <c r="E12" s="11">
        <v>1341</v>
      </c>
      <c r="F12" s="11"/>
      <c r="G12" s="2" t="s">
        <v>7</v>
      </c>
      <c r="H12" s="44">
        <v>240</v>
      </c>
      <c r="I12" s="44">
        <v>240</v>
      </c>
      <c r="J12" s="44">
        <v>240</v>
      </c>
      <c r="K12" s="44">
        <v>240</v>
      </c>
    </row>
    <row r="13" spans="1:11" ht="12.75" customHeight="1">
      <c r="A13" s="170"/>
      <c r="B13" s="162"/>
      <c r="C13" s="144"/>
      <c r="D13" s="130">
        <v>10</v>
      </c>
      <c r="E13" s="11">
        <v>1343</v>
      </c>
      <c r="F13" s="11"/>
      <c r="G13" s="2" t="s">
        <v>8</v>
      </c>
      <c r="H13" s="43">
        <v>30</v>
      </c>
      <c r="I13" s="43">
        <v>30</v>
      </c>
      <c r="J13" s="43">
        <v>30</v>
      </c>
      <c r="K13" s="43">
        <v>30</v>
      </c>
    </row>
    <row r="14" spans="1:11" ht="12.75">
      <c r="A14" s="170"/>
      <c r="B14" s="162"/>
      <c r="C14" s="144"/>
      <c r="D14" s="130">
        <v>11</v>
      </c>
      <c r="E14" s="11">
        <v>1344</v>
      </c>
      <c r="F14" s="11"/>
      <c r="G14" s="2" t="s">
        <v>9</v>
      </c>
      <c r="H14" s="43">
        <v>5</v>
      </c>
      <c r="I14" s="43">
        <v>5</v>
      </c>
      <c r="J14" s="43">
        <v>5</v>
      </c>
      <c r="K14" s="43">
        <v>5</v>
      </c>
    </row>
    <row r="15" spans="1:11" ht="12.75">
      <c r="A15" s="170"/>
      <c r="B15" s="162"/>
      <c r="C15" s="144"/>
      <c r="D15" s="130">
        <v>12</v>
      </c>
      <c r="E15" s="11">
        <v>1345</v>
      </c>
      <c r="F15" s="11"/>
      <c r="G15" s="2" t="s">
        <v>104</v>
      </c>
      <c r="H15" s="43">
        <v>50</v>
      </c>
      <c r="I15" s="43">
        <v>50</v>
      </c>
      <c r="J15" s="43">
        <v>50</v>
      </c>
      <c r="K15" s="43">
        <v>50</v>
      </c>
    </row>
    <row r="16" spans="1:11" ht="12.75">
      <c r="A16" s="170"/>
      <c r="B16" s="162"/>
      <c r="C16" s="144"/>
      <c r="D16" s="130">
        <v>13</v>
      </c>
      <c r="E16" s="11" t="s">
        <v>59</v>
      </c>
      <c r="F16" s="11"/>
      <c r="G16" s="2" t="s">
        <v>169</v>
      </c>
      <c r="H16" s="43">
        <v>200</v>
      </c>
      <c r="I16" s="43">
        <v>200</v>
      </c>
      <c r="J16" s="43">
        <v>200</v>
      </c>
      <c r="K16" s="43">
        <v>200</v>
      </c>
    </row>
    <row r="17" spans="1:11" ht="12.75">
      <c r="A17" s="170"/>
      <c r="B17" s="162"/>
      <c r="C17" s="144"/>
      <c r="D17" s="130">
        <v>14</v>
      </c>
      <c r="E17" s="11">
        <v>1351</v>
      </c>
      <c r="F17" s="11"/>
      <c r="G17" s="2" t="s">
        <v>171</v>
      </c>
      <c r="H17" s="43">
        <v>100</v>
      </c>
      <c r="I17" s="43">
        <v>100</v>
      </c>
      <c r="J17" s="43">
        <v>100</v>
      </c>
      <c r="K17" s="43">
        <v>100</v>
      </c>
    </row>
    <row r="18" spans="1:11" ht="12.75">
      <c r="A18" s="170"/>
      <c r="B18" s="162"/>
      <c r="C18" s="144"/>
      <c r="D18" s="130">
        <v>15</v>
      </c>
      <c r="E18" s="11">
        <v>1361</v>
      </c>
      <c r="F18" s="11"/>
      <c r="G18" s="2" t="s">
        <v>170</v>
      </c>
      <c r="H18" s="43">
        <v>250</v>
      </c>
      <c r="I18" s="43">
        <v>250</v>
      </c>
      <c r="J18" s="43">
        <v>250</v>
      </c>
      <c r="K18" s="43">
        <v>250</v>
      </c>
    </row>
    <row r="19" spans="1:11" ht="12.75">
      <c r="A19" s="170"/>
      <c r="B19" s="162"/>
      <c r="C19" s="144"/>
      <c r="D19" s="130">
        <v>16</v>
      </c>
      <c r="E19" s="11">
        <v>1511</v>
      </c>
      <c r="F19" s="11"/>
      <c r="G19" s="2" t="s">
        <v>10</v>
      </c>
      <c r="H19" s="43">
        <v>3000</v>
      </c>
      <c r="I19" s="43">
        <v>3000</v>
      </c>
      <c r="J19" s="43">
        <v>3000</v>
      </c>
      <c r="K19" s="43">
        <v>3000</v>
      </c>
    </row>
    <row r="20" spans="1:11" ht="12.75">
      <c r="A20" s="170"/>
      <c r="B20" s="162"/>
      <c r="C20" s="144"/>
      <c r="D20" s="130">
        <v>17</v>
      </c>
      <c r="E20" s="11"/>
      <c r="F20" s="11"/>
      <c r="G20" s="3" t="s">
        <v>32</v>
      </c>
      <c r="H20" s="52">
        <f>SUM(H4:H19)</f>
        <v>51926</v>
      </c>
      <c r="I20" s="52">
        <f>SUM(I4:I19)</f>
        <v>51926</v>
      </c>
      <c r="J20" s="52">
        <f>SUM(J4:J19)</f>
        <v>52295</v>
      </c>
      <c r="K20" s="52">
        <f>SUM(K4:K19)</f>
        <v>52295</v>
      </c>
    </row>
    <row r="21" spans="1:11" ht="12.75">
      <c r="A21" s="170"/>
      <c r="B21" s="162"/>
      <c r="C21" s="163" t="s">
        <v>38</v>
      </c>
      <c r="D21" s="130">
        <v>18</v>
      </c>
      <c r="E21" s="11"/>
      <c r="F21" s="11">
        <v>1032</v>
      </c>
      <c r="G21" s="4" t="s">
        <v>138</v>
      </c>
      <c r="H21" s="43">
        <v>400</v>
      </c>
      <c r="I21" s="117">
        <v>500</v>
      </c>
      <c r="J21" s="43">
        <v>500</v>
      </c>
      <c r="K21" s="43">
        <v>500</v>
      </c>
    </row>
    <row r="22" spans="1:11" ht="12.75">
      <c r="A22" s="170"/>
      <c r="B22" s="162"/>
      <c r="C22" s="144"/>
      <c r="D22" s="130">
        <v>19</v>
      </c>
      <c r="E22" s="11"/>
      <c r="F22" s="11"/>
      <c r="G22" s="25" t="s">
        <v>70</v>
      </c>
      <c r="H22" s="53">
        <f>SUM(H21)</f>
        <v>400</v>
      </c>
      <c r="I22" s="53">
        <f>SUM(I21)</f>
        <v>500</v>
      </c>
      <c r="J22" s="53">
        <f>SUM(J21)</f>
        <v>500</v>
      </c>
      <c r="K22" s="53">
        <f>SUM(K21)</f>
        <v>500</v>
      </c>
    </row>
    <row r="23" spans="1:11" ht="12.75">
      <c r="A23" s="170"/>
      <c r="B23" s="162"/>
      <c r="C23" s="144"/>
      <c r="D23" s="130">
        <v>20</v>
      </c>
      <c r="E23" s="11"/>
      <c r="F23" s="11"/>
      <c r="G23" s="2"/>
      <c r="H23" s="43"/>
      <c r="I23" s="43"/>
      <c r="J23" s="43"/>
      <c r="K23" s="43"/>
    </row>
    <row r="24" spans="1:11" ht="12.75">
      <c r="A24" s="170"/>
      <c r="B24" s="162"/>
      <c r="C24" s="144"/>
      <c r="D24" s="130">
        <v>21</v>
      </c>
      <c r="E24" s="11">
        <v>2122</v>
      </c>
      <c r="F24" s="11" t="s">
        <v>44</v>
      </c>
      <c r="G24" s="2" t="s">
        <v>172</v>
      </c>
      <c r="H24" s="43">
        <v>2114</v>
      </c>
      <c r="I24" s="43">
        <v>2114</v>
      </c>
      <c r="J24" s="43">
        <f>2114+30</f>
        <v>2144</v>
      </c>
      <c r="K24" s="43">
        <f>2114+30</f>
        <v>2144</v>
      </c>
    </row>
    <row r="25" spans="1:11" ht="12.75">
      <c r="A25" s="170"/>
      <c r="B25" s="162"/>
      <c r="C25" s="144"/>
      <c r="D25" s="130">
        <v>22</v>
      </c>
      <c r="E25" s="9">
        <v>2132</v>
      </c>
      <c r="F25" s="11">
        <v>3113.9</v>
      </c>
      <c r="G25" s="2" t="s">
        <v>101</v>
      </c>
      <c r="H25" s="43">
        <v>75</v>
      </c>
      <c r="I25" s="43">
        <v>75</v>
      </c>
      <c r="J25" s="43">
        <v>75</v>
      </c>
      <c r="K25" s="43">
        <v>75</v>
      </c>
    </row>
    <row r="26" spans="1:11" ht="12.75">
      <c r="A26" s="170"/>
      <c r="B26" s="162"/>
      <c r="C26" s="144"/>
      <c r="D26" s="130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70"/>
      <c r="B27" s="162"/>
      <c r="C27" s="144"/>
      <c r="D27" s="130">
        <v>24</v>
      </c>
      <c r="E27" s="11"/>
      <c r="F27" s="11"/>
      <c r="G27" s="25" t="s">
        <v>11</v>
      </c>
      <c r="H27" s="54">
        <f>SUM(H23:H26)</f>
        <v>2189</v>
      </c>
      <c r="I27" s="54">
        <f>SUM(I23:I26)</f>
        <v>2189</v>
      </c>
      <c r="J27" s="54">
        <f>SUM(J23:J26)</f>
        <v>2219</v>
      </c>
      <c r="K27" s="54">
        <f>SUM(K23:K26)</f>
        <v>2219</v>
      </c>
    </row>
    <row r="28" spans="1:11" ht="12.75">
      <c r="A28" s="170"/>
      <c r="B28" s="162"/>
      <c r="C28" s="144"/>
      <c r="D28" s="130">
        <v>25</v>
      </c>
      <c r="E28" s="11"/>
      <c r="F28" s="11">
        <v>3314</v>
      </c>
      <c r="G28" s="2" t="s">
        <v>94</v>
      </c>
      <c r="H28" s="44">
        <v>30</v>
      </c>
      <c r="I28" s="44">
        <v>30</v>
      </c>
      <c r="J28" s="44">
        <v>30</v>
      </c>
      <c r="K28" s="44">
        <v>30</v>
      </c>
    </row>
    <row r="29" spans="1:11" ht="12.75">
      <c r="A29" s="170"/>
      <c r="B29" s="162"/>
      <c r="C29" s="144"/>
      <c r="D29" s="130">
        <v>26</v>
      </c>
      <c r="E29" s="11"/>
      <c r="F29" s="11">
        <v>3315</v>
      </c>
      <c r="G29" s="2" t="s">
        <v>14</v>
      </c>
      <c r="H29" s="44">
        <v>50</v>
      </c>
      <c r="I29" s="44">
        <v>50</v>
      </c>
      <c r="J29" s="44">
        <v>50</v>
      </c>
      <c r="K29" s="44">
        <v>50</v>
      </c>
    </row>
    <row r="30" spans="1:11" ht="12.75">
      <c r="A30" s="170"/>
      <c r="B30" s="162"/>
      <c r="C30" s="144"/>
      <c r="D30" s="130">
        <v>27</v>
      </c>
      <c r="E30" s="11"/>
      <c r="F30" s="11">
        <v>3319</v>
      </c>
      <c r="G30" s="2" t="s">
        <v>173</v>
      </c>
      <c r="H30" s="43">
        <v>200</v>
      </c>
      <c r="I30" s="43">
        <v>200</v>
      </c>
      <c r="J30" s="43">
        <v>200</v>
      </c>
      <c r="K30" s="43">
        <v>200</v>
      </c>
    </row>
    <row r="31" spans="1:11" ht="12.75">
      <c r="A31" s="170"/>
      <c r="B31" s="162"/>
      <c r="C31" s="144"/>
      <c r="D31" s="130">
        <v>28</v>
      </c>
      <c r="E31" s="11"/>
      <c r="F31" s="11">
        <v>3349</v>
      </c>
      <c r="G31" s="2" t="s">
        <v>13</v>
      </c>
      <c r="H31" s="43">
        <v>120</v>
      </c>
      <c r="I31" s="43">
        <v>120</v>
      </c>
      <c r="J31" s="43">
        <v>120</v>
      </c>
      <c r="K31" s="43">
        <v>120</v>
      </c>
    </row>
    <row r="32" spans="1:11" ht="12.75">
      <c r="A32" s="170"/>
      <c r="B32" s="162"/>
      <c r="C32" s="144"/>
      <c r="D32" s="130">
        <v>29</v>
      </c>
      <c r="E32" s="11"/>
      <c r="F32" s="11">
        <v>3392</v>
      </c>
      <c r="G32" s="2" t="s">
        <v>15</v>
      </c>
      <c r="H32" s="43">
        <v>340</v>
      </c>
      <c r="I32" s="43">
        <v>340</v>
      </c>
      <c r="J32" s="43">
        <v>340</v>
      </c>
      <c r="K32" s="43">
        <v>340</v>
      </c>
    </row>
    <row r="33" spans="1:11" ht="12.75">
      <c r="A33" s="170"/>
      <c r="B33" s="162"/>
      <c r="C33" s="144"/>
      <c r="D33" s="130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70"/>
      <c r="B34" s="162"/>
      <c r="C34" s="144"/>
      <c r="D34" s="130">
        <v>31</v>
      </c>
      <c r="E34" s="11"/>
      <c r="F34" s="11"/>
      <c r="G34" s="25" t="s">
        <v>16</v>
      </c>
      <c r="H34" s="53">
        <f>SUM(H28:H33)</f>
        <v>740</v>
      </c>
      <c r="I34" s="53">
        <f>SUM(I28:I33)</f>
        <v>740</v>
      </c>
      <c r="J34" s="53">
        <f>SUM(J28:J33)</f>
        <v>740</v>
      </c>
      <c r="K34" s="53">
        <f>SUM(K28:K33)</f>
        <v>740</v>
      </c>
    </row>
    <row r="35" spans="1:11" ht="12.75">
      <c r="A35" s="170"/>
      <c r="B35" s="162"/>
      <c r="C35" s="144"/>
      <c r="D35" s="130">
        <v>32</v>
      </c>
      <c r="E35" s="11"/>
      <c r="F35" s="11">
        <v>3612</v>
      </c>
      <c r="G35" s="83" t="s">
        <v>77</v>
      </c>
      <c r="H35" s="150">
        <v>12220</v>
      </c>
      <c r="I35" s="150">
        <v>12220</v>
      </c>
      <c r="J35" s="150">
        <v>12220</v>
      </c>
      <c r="K35" s="150">
        <v>12220</v>
      </c>
    </row>
    <row r="36" spans="1:11" ht="12.75">
      <c r="A36" s="170"/>
      <c r="B36" s="162"/>
      <c r="C36" s="144"/>
      <c r="D36" s="130">
        <v>33</v>
      </c>
      <c r="E36" s="11"/>
      <c r="F36" s="11">
        <v>3612</v>
      </c>
      <c r="G36" s="84" t="s">
        <v>119</v>
      </c>
      <c r="H36" s="151"/>
      <c r="I36" s="151"/>
      <c r="J36" s="151"/>
      <c r="K36" s="151"/>
    </row>
    <row r="37" spans="1:11" ht="12.75">
      <c r="A37" s="170"/>
      <c r="B37" s="162"/>
      <c r="C37" s="144"/>
      <c r="D37" s="130">
        <v>34</v>
      </c>
      <c r="E37" s="11"/>
      <c r="F37" s="11">
        <v>3612</v>
      </c>
      <c r="G37" s="84" t="s">
        <v>120</v>
      </c>
      <c r="H37" s="152"/>
      <c r="I37" s="152"/>
      <c r="J37" s="152"/>
      <c r="K37" s="152"/>
    </row>
    <row r="38" spans="1:11" ht="12.75">
      <c r="A38" s="170"/>
      <c r="B38" s="162"/>
      <c r="C38" s="144"/>
      <c r="D38" s="130">
        <v>35</v>
      </c>
      <c r="E38" s="11"/>
      <c r="F38" s="11">
        <v>3632</v>
      </c>
      <c r="G38" s="2" t="s">
        <v>17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70"/>
      <c r="B39" s="162"/>
      <c r="C39" s="144"/>
      <c r="D39" s="130">
        <v>36</v>
      </c>
      <c r="E39" s="11"/>
      <c r="F39" s="11">
        <v>3639</v>
      </c>
      <c r="G39" s="2" t="s">
        <v>108</v>
      </c>
      <c r="H39" s="43">
        <v>40</v>
      </c>
      <c r="I39" s="43">
        <v>40</v>
      </c>
      <c r="J39" s="43">
        <v>40</v>
      </c>
      <c r="K39" s="43">
        <v>40</v>
      </c>
    </row>
    <row r="40" spans="1:11" ht="12.75">
      <c r="A40" s="170"/>
      <c r="B40" s="162"/>
      <c r="C40" s="144"/>
      <c r="D40" s="130">
        <v>37</v>
      </c>
      <c r="E40" s="11"/>
      <c r="F40" s="11">
        <v>3639</v>
      </c>
      <c r="G40" s="2" t="s">
        <v>89</v>
      </c>
      <c r="H40" s="47">
        <v>1350</v>
      </c>
      <c r="I40" s="47">
        <v>1350</v>
      </c>
      <c r="J40" s="47">
        <v>1350</v>
      </c>
      <c r="K40" s="47">
        <v>1350</v>
      </c>
    </row>
    <row r="41" spans="1:11" ht="12.75">
      <c r="A41" s="170"/>
      <c r="B41" s="162"/>
      <c r="C41" s="144"/>
      <c r="D41" s="130">
        <v>38</v>
      </c>
      <c r="E41" s="11"/>
      <c r="F41" s="11">
        <v>3639</v>
      </c>
      <c r="G41" s="2" t="s">
        <v>90</v>
      </c>
      <c r="H41" s="55">
        <v>400</v>
      </c>
      <c r="I41" s="55">
        <v>400</v>
      </c>
      <c r="J41" s="55">
        <v>400</v>
      </c>
      <c r="K41" s="55">
        <v>400</v>
      </c>
    </row>
    <row r="42" spans="1:11" ht="12.75">
      <c r="A42" s="170"/>
      <c r="B42" s="162"/>
      <c r="C42" s="144"/>
      <c r="D42" s="130">
        <v>39</v>
      </c>
      <c r="E42" s="11"/>
      <c r="F42" s="11" t="s">
        <v>76</v>
      </c>
      <c r="G42" s="2" t="s">
        <v>136</v>
      </c>
      <c r="H42" s="43">
        <v>200</v>
      </c>
      <c r="I42" s="43">
        <v>200</v>
      </c>
      <c r="J42" s="43">
        <v>200</v>
      </c>
      <c r="K42" s="43">
        <v>200</v>
      </c>
    </row>
    <row r="43" spans="1:11" ht="12.75">
      <c r="A43" s="170"/>
      <c r="B43" s="162"/>
      <c r="C43" s="144"/>
      <c r="D43" s="130">
        <v>40</v>
      </c>
      <c r="E43" s="11"/>
      <c r="F43" s="11"/>
      <c r="G43" s="25" t="s">
        <v>18</v>
      </c>
      <c r="H43" s="53">
        <f>SUM(H35:H42)</f>
        <v>14310</v>
      </c>
      <c r="I43" s="53">
        <f>SUM(I35:I42)</f>
        <v>14310</v>
      </c>
      <c r="J43" s="53">
        <f>SUM(J35:J42)</f>
        <v>14310</v>
      </c>
      <c r="K43" s="53">
        <f>SUM(K35:K42)</f>
        <v>14310</v>
      </c>
    </row>
    <row r="44" spans="1:11" ht="12.75">
      <c r="A44" s="170"/>
      <c r="B44" s="162"/>
      <c r="C44" s="144"/>
      <c r="D44" s="130">
        <v>41</v>
      </c>
      <c r="E44" s="11">
        <v>2212</v>
      </c>
      <c r="F44" s="11">
        <v>5311</v>
      </c>
      <c r="G44" s="2" t="s">
        <v>19</v>
      </c>
      <c r="H44" s="43">
        <v>60</v>
      </c>
      <c r="I44" s="43">
        <v>60</v>
      </c>
      <c r="J44" s="43">
        <v>60</v>
      </c>
      <c r="K44" s="43">
        <v>60</v>
      </c>
    </row>
    <row r="45" spans="1:11" ht="12.75">
      <c r="A45" s="170"/>
      <c r="B45" s="162"/>
      <c r="C45" s="144"/>
      <c r="D45" s="130">
        <v>42</v>
      </c>
      <c r="E45" s="11">
        <v>2212</v>
      </c>
      <c r="F45" s="11">
        <v>6171</v>
      </c>
      <c r="G45" s="2" t="s">
        <v>146</v>
      </c>
      <c r="H45" s="43">
        <v>40</v>
      </c>
      <c r="I45" s="43">
        <v>40</v>
      </c>
      <c r="J45" s="117">
        <f>40+17</f>
        <v>57</v>
      </c>
      <c r="K45" s="43">
        <f>40+17</f>
        <v>57</v>
      </c>
    </row>
    <row r="46" spans="1:11" ht="12.75">
      <c r="A46" s="170"/>
      <c r="B46" s="162"/>
      <c r="C46" s="144"/>
      <c r="D46" s="130">
        <v>43</v>
      </c>
      <c r="E46" s="11">
        <v>2111</v>
      </c>
      <c r="F46" s="11">
        <v>6171</v>
      </c>
      <c r="G46" s="2" t="s">
        <v>114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70"/>
      <c r="B47" s="162"/>
      <c r="C47" s="144"/>
      <c r="D47" s="130">
        <v>44</v>
      </c>
      <c r="E47" s="11"/>
      <c r="F47" s="11"/>
      <c r="G47" s="25" t="s">
        <v>20</v>
      </c>
      <c r="H47" s="53">
        <f>SUM(H44:H46)</f>
        <v>120</v>
      </c>
      <c r="I47" s="53">
        <f>SUM(I44:I46)</f>
        <v>120</v>
      </c>
      <c r="J47" s="53">
        <f>SUM(J44:J46)</f>
        <v>137</v>
      </c>
      <c r="K47" s="53">
        <f>SUM(K44:K46)</f>
        <v>137</v>
      </c>
    </row>
    <row r="48" spans="1:11" ht="12.75">
      <c r="A48" s="170"/>
      <c r="B48" s="162"/>
      <c r="C48" s="144"/>
      <c r="D48" s="130">
        <v>45</v>
      </c>
      <c r="E48" s="11">
        <v>2111</v>
      </c>
      <c r="F48" s="11">
        <v>4314</v>
      </c>
      <c r="G48" s="4" t="s">
        <v>102</v>
      </c>
      <c r="H48" s="43">
        <v>190</v>
      </c>
      <c r="I48" s="43">
        <v>190</v>
      </c>
      <c r="J48" s="43">
        <v>190</v>
      </c>
      <c r="K48" s="43">
        <v>190</v>
      </c>
    </row>
    <row r="49" spans="1:11" ht="12.75">
      <c r="A49" s="170"/>
      <c r="B49" s="162"/>
      <c r="C49" s="144"/>
      <c r="D49" s="130">
        <v>46</v>
      </c>
      <c r="E49" s="11"/>
      <c r="F49" s="11">
        <v>5512</v>
      </c>
      <c r="G49" s="2" t="s">
        <v>69</v>
      </c>
      <c r="H49" s="44">
        <v>10</v>
      </c>
      <c r="I49" s="44">
        <v>10</v>
      </c>
      <c r="J49" s="44">
        <v>10</v>
      </c>
      <c r="K49" s="44">
        <v>10</v>
      </c>
    </row>
    <row r="50" spans="1:11" ht="12.75">
      <c r="A50" s="170"/>
      <c r="B50" s="162"/>
      <c r="C50" s="144"/>
      <c r="D50" s="130">
        <v>47</v>
      </c>
      <c r="E50" s="11">
        <v>2141</v>
      </c>
      <c r="F50" s="11">
        <v>6310</v>
      </c>
      <c r="G50" s="2" t="s">
        <v>115</v>
      </c>
      <c r="H50" s="43">
        <v>350</v>
      </c>
      <c r="I50" s="43">
        <v>350</v>
      </c>
      <c r="J50" s="43">
        <v>350</v>
      </c>
      <c r="K50" s="43">
        <v>350</v>
      </c>
    </row>
    <row r="51" spans="1:11" ht="12.75">
      <c r="A51" s="170"/>
      <c r="B51" s="162"/>
      <c r="C51" s="144"/>
      <c r="D51" s="130">
        <v>48</v>
      </c>
      <c r="E51" s="11">
        <v>2322</v>
      </c>
      <c r="F51" s="11">
        <v>6171</v>
      </c>
      <c r="G51" s="2" t="s">
        <v>145</v>
      </c>
      <c r="H51" s="43">
        <v>0</v>
      </c>
      <c r="I51" s="43">
        <v>0</v>
      </c>
      <c r="J51" s="43">
        <v>0</v>
      </c>
      <c r="K51" s="43">
        <v>0</v>
      </c>
    </row>
    <row r="52" spans="1:11" ht="12.75">
      <c r="A52" s="170"/>
      <c r="B52" s="162"/>
      <c r="C52" s="144"/>
      <c r="D52" s="130">
        <v>49</v>
      </c>
      <c r="E52" s="11">
        <v>2142</v>
      </c>
      <c r="F52" s="11">
        <v>6310</v>
      </c>
      <c r="G52" s="2" t="s">
        <v>153</v>
      </c>
      <c r="H52" s="43">
        <v>0</v>
      </c>
      <c r="I52" s="43">
        <v>0</v>
      </c>
      <c r="J52" s="43">
        <v>0</v>
      </c>
      <c r="K52" s="43">
        <v>0</v>
      </c>
    </row>
    <row r="53" spans="1:11" ht="12.75">
      <c r="A53" s="170"/>
      <c r="B53" s="162"/>
      <c r="C53" s="144"/>
      <c r="D53" s="130">
        <v>50</v>
      </c>
      <c r="E53" s="11">
        <v>2321</v>
      </c>
      <c r="F53" s="11"/>
      <c r="G53" s="2" t="s">
        <v>174</v>
      </c>
      <c r="H53" s="43">
        <v>0</v>
      </c>
      <c r="I53" s="43">
        <v>0</v>
      </c>
      <c r="J53" s="43">
        <v>0</v>
      </c>
      <c r="K53" s="117">
        <v>1000</v>
      </c>
    </row>
    <row r="54" spans="1:11" ht="12.75">
      <c r="A54" s="170"/>
      <c r="B54" s="162"/>
      <c r="C54" s="144"/>
      <c r="D54" s="130">
        <v>51</v>
      </c>
      <c r="E54" s="11">
        <v>2119</v>
      </c>
      <c r="F54" s="11">
        <v>6171</v>
      </c>
      <c r="G54" s="2" t="s">
        <v>182</v>
      </c>
      <c r="H54" s="43">
        <v>0</v>
      </c>
      <c r="I54" s="43">
        <v>0</v>
      </c>
      <c r="J54" s="117">
        <v>192</v>
      </c>
      <c r="K54" s="43">
        <v>192</v>
      </c>
    </row>
    <row r="55" spans="1:11" ht="12.75">
      <c r="A55" s="170"/>
      <c r="B55" s="162"/>
      <c r="C55" s="144"/>
      <c r="D55" s="130">
        <v>52</v>
      </c>
      <c r="E55" s="9">
        <v>2321</v>
      </c>
      <c r="F55" s="11">
        <v>5269</v>
      </c>
      <c r="G55" s="2" t="s">
        <v>147</v>
      </c>
      <c r="H55" s="43">
        <v>0</v>
      </c>
      <c r="I55" s="43">
        <v>0</v>
      </c>
      <c r="J55" s="43">
        <v>0</v>
      </c>
      <c r="K55" s="43">
        <v>0</v>
      </c>
    </row>
    <row r="56" spans="1:11" ht="12.75">
      <c r="A56" s="170"/>
      <c r="B56" s="162"/>
      <c r="C56" s="144"/>
      <c r="D56" s="130">
        <v>53</v>
      </c>
      <c r="E56" s="11">
        <v>2321</v>
      </c>
      <c r="F56" s="11">
        <v>5269</v>
      </c>
      <c r="G56" s="2" t="s">
        <v>148</v>
      </c>
      <c r="H56" s="43">
        <v>0</v>
      </c>
      <c r="I56" s="43">
        <v>0</v>
      </c>
      <c r="J56" s="43">
        <v>0</v>
      </c>
      <c r="K56" s="43">
        <v>0</v>
      </c>
    </row>
    <row r="57" spans="1:11" ht="12.75">
      <c r="A57" s="170"/>
      <c r="B57" s="162"/>
      <c r="C57" s="144"/>
      <c r="D57" s="130">
        <v>54</v>
      </c>
      <c r="E57" s="11"/>
      <c r="F57" s="11"/>
      <c r="G57" s="25" t="s">
        <v>21</v>
      </c>
      <c r="H57" s="53">
        <f>SUM(H48:H56)</f>
        <v>550</v>
      </c>
      <c r="I57" s="53">
        <f>SUM(I48:I56)</f>
        <v>550</v>
      </c>
      <c r="J57" s="53">
        <f>SUM(J48:J56)</f>
        <v>742</v>
      </c>
      <c r="K57" s="53">
        <f>SUM(K48:K56)</f>
        <v>1742</v>
      </c>
    </row>
    <row r="58" spans="1:11" ht="12.75">
      <c r="A58" s="170"/>
      <c r="B58" s="162"/>
      <c r="C58" s="144"/>
      <c r="D58" s="130">
        <v>55</v>
      </c>
      <c r="E58" s="11"/>
      <c r="F58" s="11"/>
      <c r="G58" s="3" t="s">
        <v>22</v>
      </c>
      <c r="H58" s="52">
        <f>H22+H27+H34+H43+H47+H57</f>
        <v>18309</v>
      </c>
      <c r="I58" s="52">
        <f>I22+I27+I34+I43+I47+I57</f>
        <v>18409</v>
      </c>
      <c r="J58" s="52">
        <f>J22+J27+J34+J43+J47+J57</f>
        <v>18648</v>
      </c>
      <c r="K58" s="52">
        <f>K22+K27+K34+K43+K47+K57</f>
        <v>19648</v>
      </c>
    </row>
    <row r="59" spans="1:11" ht="12.75">
      <c r="A59" s="170"/>
      <c r="B59" s="162"/>
      <c r="C59" s="144"/>
      <c r="D59" s="130">
        <v>56</v>
      </c>
      <c r="E59" s="11"/>
      <c r="F59" s="11"/>
      <c r="G59" s="3" t="s">
        <v>29</v>
      </c>
      <c r="H59" s="52">
        <f>H20+H58</f>
        <v>70235</v>
      </c>
      <c r="I59" s="52">
        <f>I20+I58</f>
        <v>70335</v>
      </c>
      <c r="J59" s="52">
        <f>J20+J58</f>
        <v>70943</v>
      </c>
      <c r="K59" s="52">
        <f>K20+K58</f>
        <v>71943</v>
      </c>
    </row>
    <row r="60" spans="1:11" ht="12.75" customHeight="1">
      <c r="A60" s="170"/>
      <c r="B60" s="145" t="s">
        <v>23</v>
      </c>
      <c r="C60" s="165"/>
      <c r="D60" s="130">
        <v>57</v>
      </c>
      <c r="E60" s="11">
        <v>3111</v>
      </c>
      <c r="F60" s="12">
        <v>3639</v>
      </c>
      <c r="G60" s="4" t="s">
        <v>128</v>
      </c>
      <c r="H60" s="43">
        <v>300</v>
      </c>
      <c r="I60" s="43">
        <v>300</v>
      </c>
      <c r="J60" s="43">
        <v>300</v>
      </c>
      <c r="K60" s="43">
        <v>300</v>
      </c>
    </row>
    <row r="61" spans="1:11" ht="12.75" customHeight="1">
      <c r="A61" s="170"/>
      <c r="B61" s="166"/>
      <c r="C61" s="165"/>
      <c r="D61" s="130">
        <v>58</v>
      </c>
      <c r="E61" s="11">
        <v>3112</v>
      </c>
      <c r="F61" s="12">
        <v>3639</v>
      </c>
      <c r="G61" s="5" t="s">
        <v>157</v>
      </c>
      <c r="H61" s="43">
        <v>0</v>
      </c>
      <c r="I61" s="43">
        <v>0</v>
      </c>
      <c r="J61" s="43">
        <v>0</v>
      </c>
      <c r="K61" s="43">
        <v>0</v>
      </c>
    </row>
    <row r="62" spans="1:11" ht="12.75" customHeight="1">
      <c r="A62" s="170"/>
      <c r="B62" s="166"/>
      <c r="C62" s="165"/>
      <c r="D62" s="130">
        <v>59</v>
      </c>
      <c r="E62" s="11">
        <v>3121</v>
      </c>
      <c r="F62" s="12"/>
      <c r="G62" s="5" t="s">
        <v>158</v>
      </c>
      <c r="H62" s="43">
        <v>0</v>
      </c>
      <c r="I62" s="43">
        <v>0</v>
      </c>
      <c r="J62" s="43">
        <v>0</v>
      </c>
      <c r="K62" s="43">
        <v>0</v>
      </c>
    </row>
    <row r="63" spans="1:11" ht="12.75" customHeight="1">
      <c r="A63" s="170"/>
      <c r="B63" s="166"/>
      <c r="C63" s="165"/>
      <c r="D63" s="130">
        <v>60</v>
      </c>
      <c r="E63" s="11">
        <v>3202</v>
      </c>
      <c r="F63" s="12"/>
      <c r="G63" s="5" t="s">
        <v>97</v>
      </c>
      <c r="H63" s="43">
        <v>0</v>
      </c>
      <c r="I63" s="43">
        <v>0</v>
      </c>
      <c r="J63" s="43">
        <v>0</v>
      </c>
      <c r="K63" s="117">
        <v>600</v>
      </c>
    </row>
    <row r="64" spans="1:11" ht="12.75" customHeight="1">
      <c r="A64" s="170"/>
      <c r="B64" s="166"/>
      <c r="C64" s="165"/>
      <c r="D64" s="130">
        <v>61</v>
      </c>
      <c r="E64" s="11">
        <v>3201</v>
      </c>
      <c r="F64" s="12"/>
      <c r="G64" s="5" t="s">
        <v>105</v>
      </c>
      <c r="H64" s="40">
        <v>0</v>
      </c>
      <c r="I64" s="40">
        <v>0</v>
      </c>
      <c r="J64" s="40">
        <v>0</v>
      </c>
      <c r="K64" s="40">
        <v>0</v>
      </c>
    </row>
    <row r="65" spans="1:11" ht="12.75" customHeight="1">
      <c r="A65" s="170"/>
      <c r="B65" s="166"/>
      <c r="C65" s="165"/>
      <c r="D65" s="130">
        <v>62</v>
      </c>
      <c r="E65" s="11"/>
      <c r="F65" s="12"/>
      <c r="G65" s="6" t="s">
        <v>30</v>
      </c>
      <c r="H65" s="42">
        <f>SUM(H60:H64)</f>
        <v>300</v>
      </c>
      <c r="I65" s="42">
        <f>SUM(I60:I64)</f>
        <v>300</v>
      </c>
      <c r="J65" s="42">
        <f>SUM(J60:J64)</f>
        <v>300</v>
      </c>
      <c r="K65" s="42">
        <f>SUM(K60:K64)</f>
        <v>900</v>
      </c>
    </row>
    <row r="66" spans="1:11" ht="12.75" customHeight="1" thickBot="1">
      <c r="A66" s="171"/>
      <c r="B66" s="167"/>
      <c r="C66" s="168"/>
      <c r="D66" s="131">
        <v>63</v>
      </c>
      <c r="E66" s="15"/>
      <c r="F66" s="16"/>
      <c r="G66" s="24" t="s">
        <v>71</v>
      </c>
      <c r="H66" s="45">
        <f>H59+H65</f>
        <v>70535</v>
      </c>
      <c r="I66" s="45">
        <f>I59+I65</f>
        <v>70635</v>
      </c>
      <c r="J66" s="45">
        <f>J59+J65</f>
        <v>71243</v>
      </c>
      <c r="K66" s="45">
        <f>K59+K65</f>
        <v>72843</v>
      </c>
    </row>
    <row r="67" spans="1:11" ht="12.75" customHeight="1">
      <c r="A67" s="158" t="s">
        <v>28</v>
      </c>
      <c r="B67" s="161" t="s">
        <v>33</v>
      </c>
      <c r="C67" s="149"/>
      <c r="D67" s="128">
        <v>64</v>
      </c>
      <c r="E67" s="62">
        <v>4111</v>
      </c>
      <c r="F67" s="62"/>
      <c r="G67" s="63" t="s">
        <v>184</v>
      </c>
      <c r="H67" s="64">
        <v>0</v>
      </c>
      <c r="I67" s="64">
        <v>0</v>
      </c>
      <c r="J67" s="142">
        <v>70</v>
      </c>
      <c r="K67" s="64">
        <v>70</v>
      </c>
    </row>
    <row r="68" spans="1:11" ht="12.75">
      <c r="A68" s="159"/>
      <c r="B68" s="143"/>
      <c r="C68" s="164"/>
      <c r="D68" s="130">
        <v>65</v>
      </c>
      <c r="E68" s="11">
        <v>4112</v>
      </c>
      <c r="F68" s="11"/>
      <c r="G68" s="5" t="s">
        <v>24</v>
      </c>
      <c r="H68" s="47">
        <v>3985</v>
      </c>
      <c r="I68" s="47">
        <v>3985</v>
      </c>
      <c r="J68" s="47">
        <v>3985</v>
      </c>
      <c r="K68" s="47">
        <v>3985</v>
      </c>
    </row>
    <row r="69" spans="1:11" ht="12.75">
      <c r="A69" s="159"/>
      <c r="B69" s="143"/>
      <c r="C69" s="164"/>
      <c r="D69" s="130">
        <v>66</v>
      </c>
      <c r="E69" s="11">
        <v>4112</v>
      </c>
      <c r="F69" s="11"/>
      <c r="G69" s="5" t="s">
        <v>25</v>
      </c>
      <c r="H69" s="47">
        <v>1063</v>
      </c>
      <c r="I69" s="47">
        <v>1063</v>
      </c>
      <c r="J69" s="47">
        <v>1063</v>
      </c>
      <c r="K69" s="47">
        <v>1063</v>
      </c>
    </row>
    <row r="70" spans="1:11" ht="12.75">
      <c r="A70" s="159"/>
      <c r="B70" s="143"/>
      <c r="C70" s="164"/>
      <c r="D70" s="130">
        <v>67</v>
      </c>
      <c r="E70" s="11" t="s">
        <v>110</v>
      </c>
      <c r="F70" s="11"/>
      <c r="G70" s="7" t="s">
        <v>133</v>
      </c>
      <c r="H70" s="47">
        <v>6300</v>
      </c>
      <c r="I70" s="74">
        <v>0</v>
      </c>
      <c r="J70" s="47">
        <v>589</v>
      </c>
      <c r="K70" s="47">
        <v>589</v>
      </c>
    </row>
    <row r="71" spans="1:11" ht="12.75">
      <c r="A71" s="159"/>
      <c r="B71" s="143"/>
      <c r="C71" s="164"/>
      <c r="D71" s="130">
        <v>68</v>
      </c>
      <c r="E71" s="11">
        <v>4116</v>
      </c>
      <c r="F71" s="11"/>
      <c r="G71" s="7" t="s">
        <v>143</v>
      </c>
      <c r="H71" s="43">
        <v>1100</v>
      </c>
      <c r="I71" s="43">
        <v>1100</v>
      </c>
      <c r="J71" s="43">
        <v>1100</v>
      </c>
      <c r="K71" s="43">
        <v>1100</v>
      </c>
    </row>
    <row r="72" spans="1:11" ht="12.75">
      <c r="A72" s="159"/>
      <c r="B72" s="143"/>
      <c r="C72" s="164"/>
      <c r="D72" s="130">
        <v>69</v>
      </c>
      <c r="E72" s="11">
        <v>4111</v>
      </c>
      <c r="F72" s="11"/>
      <c r="G72" s="7" t="s">
        <v>192</v>
      </c>
      <c r="H72" s="43">
        <v>0</v>
      </c>
      <c r="I72" s="43">
        <v>0</v>
      </c>
      <c r="J72" s="43">
        <v>0</v>
      </c>
      <c r="K72" s="117">
        <v>20</v>
      </c>
    </row>
    <row r="73" spans="1:11" ht="12.75">
      <c r="A73" s="159"/>
      <c r="B73" s="143"/>
      <c r="C73" s="164"/>
      <c r="D73" s="130">
        <v>70</v>
      </c>
      <c r="E73" s="11">
        <v>4121</v>
      </c>
      <c r="F73" s="11"/>
      <c r="G73" s="7" t="s">
        <v>175</v>
      </c>
      <c r="H73" s="43">
        <v>700</v>
      </c>
      <c r="I73" s="43">
        <v>700</v>
      </c>
      <c r="J73" s="43">
        <v>700</v>
      </c>
      <c r="K73" s="43">
        <v>700</v>
      </c>
    </row>
    <row r="74" spans="1:11" ht="12.75">
      <c r="A74" s="159"/>
      <c r="B74" s="143"/>
      <c r="C74" s="164"/>
      <c r="D74" s="130">
        <v>71</v>
      </c>
      <c r="E74" s="11">
        <v>4116</v>
      </c>
      <c r="F74" s="11">
        <v>17466</v>
      </c>
      <c r="G74" s="7" t="s">
        <v>154</v>
      </c>
      <c r="H74" s="43">
        <v>0</v>
      </c>
      <c r="I74" s="117">
        <v>2954</v>
      </c>
      <c r="J74" s="117">
        <f>2954+1405</f>
        <v>4359</v>
      </c>
      <c r="K74" s="43">
        <f>2954+1405</f>
        <v>4359</v>
      </c>
    </row>
    <row r="75" spans="1:11" ht="12.75">
      <c r="A75" s="159"/>
      <c r="B75" s="143"/>
      <c r="C75" s="164"/>
      <c r="D75" s="130">
        <v>72</v>
      </c>
      <c r="E75" s="11"/>
      <c r="F75" s="11"/>
      <c r="G75" s="7"/>
      <c r="H75" s="43"/>
      <c r="I75" s="43"/>
      <c r="J75" s="43"/>
      <c r="K75" s="43"/>
    </row>
    <row r="76" spans="1:11" ht="12.75">
      <c r="A76" s="159"/>
      <c r="B76" s="143"/>
      <c r="C76" s="164"/>
      <c r="D76" s="130">
        <v>73</v>
      </c>
      <c r="E76" s="11">
        <v>4122</v>
      </c>
      <c r="F76" s="11"/>
      <c r="G76" s="7" t="s">
        <v>176</v>
      </c>
      <c r="H76" s="43">
        <v>0</v>
      </c>
      <c r="I76" s="43">
        <v>0</v>
      </c>
      <c r="J76" s="43">
        <v>144</v>
      </c>
      <c r="K76" s="43">
        <v>144</v>
      </c>
    </row>
    <row r="77" spans="1:11" ht="12.75">
      <c r="A77" s="159"/>
      <c r="B77" s="143"/>
      <c r="C77" s="164"/>
      <c r="D77" s="130">
        <v>74</v>
      </c>
      <c r="E77" s="11"/>
      <c r="F77" s="11"/>
      <c r="G77" s="7"/>
      <c r="H77" s="43"/>
      <c r="I77" s="43"/>
      <c r="J77" s="43"/>
      <c r="K77" s="43"/>
    </row>
    <row r="78" spans="1:11" ht="12.75">
      <c r="A78" s="159"/>
      <c r="B78" s="143"/>
      <c r="C78" s="164"/>
      <c r="D78" s="130">
        <v>75</v>
      </c>
      <c r="E78" s="11"/>
      <c r="F78" s="11"/>
      <c r="G78" s="7"/>
      <c r="H78" s="43"/>
      <c r="I78" s="43"/>
      <c r="J78" s="43"/>
      <c r="K78" s="43"/>
    </row>
    <row r="79" spans="1:11" ht="12.75">
      <c r="A79" s="159"/>
      <c r="B79" s="143"/>
      <c r="C79" s="164"/>
      <c r="D79" s="130">
        <v>76</v>
      </c>
      <c r="E79" s="11"/>
      <c r="F79" s="11"/>
      <c r="G79" s="8" t="s">
        <v>26</v>
      </c>
      <c r="H79" s="52">
        <f>SUM(H67:H78)</f>
        <v>13148</v>
      </c>
      <c r="I79" s="52">
        <f>SUM(I67:I78)</f>
        <v>9802</v>
      </c>
      <c r="J79" s="52">
        <f>SUM(J67:J78)</f>
        <v>12010</v>
      </c>
      <c r="K79" s="52">
        <f>SUM(K67:K78)</f>
        <v>12030</v>
      </c>
    </row>
    <row r="80" spans="1:11" ht="12.75">
      <c r="A80" s="159"/>
      <c r="B80" s="145" t="s">
        <v>34</v>
      </c>
      <c r="C80" s="144"/>
      <c r="D80" s="130">
        <v>77</v>
      </c>
      <c r="E80" s="11"/>
      <c r="F80" s="11"/>
      <c r="G80" s="7"/>
      <c r="H80" s="43"/>
      <c r="I80" s="43"/>
      <c r="J80" s="43"/>
      <c r="K80" s="43"/>
    </row>
    <row r="81" spans="1:11" ht="12.75">
      <c r="A81" s="159"/>
      <c r="B81" s="162"/>
      <c r="C81" s="144"/>
      <c r="D81" s="130">
        <v>78</v>
      </c>
      <c r="E81" s="11"/>
      <c r="F81" s="11"/>
      <c r="G81" s="7"/>
      <c r="H81" s="43"/>
      <c r="I81" s="43"/>
      <c r="J81" s="43"/>
      <c r="K81" s="43"/>
    </row>
    <row r="82" spans="1:11" ht="12.75">
      <c r="A82" s="159"/>
      <c r="B82" s="162"/>
      <c r="C82" s="144"/>
      <c r="D82" s="130">
        <v>79</v>
      </c>
      <c r="E82" s="11">
        <v>4216</v>
      </c>
      <c r="F82" s="11">
        <v>17789</v>
      </c>
      <c r="G82" s="7" t="s">
        <v>154</v>
      </c>
      <c r="H82" s="43">
        <v>0</v>
      </c>
      <c r="I82" s="117">
        <v>7165</v>
      </c>
      <c r="J82" s="117">
        <f>7165+8423</f>
        <v>15588</v>
      </c>
      <c r="K82" s="43">
        <f>7165+8423</f>
        <v>15588</v>
      </c>
    </row>
    <row r="83" spans="1:11" ht="12.75">
      <c r="A83" s="159"/>
      <c r="B83" s="162"/>
      <c r="C83" s="144"/>
      <c r="D83" s="130">
        <v>80</v>
      </c>
      <c r="E83" s="11">
        <v>4222</v>
      </c>
      <c r="F83" s="11"/>
      <c r="G83" s="7" t="s">
        <v>183</v>
      </c>
      <c r="H83" s="43">
        <v>0</v>
      </c>
      <c r="I83" s="43">
        <v>0</v>
      </c>
      <c r="J83" s="117">
        <v>2500</v>
      </c>
      <c r="K83" s="43">
        <v>2500</v>
      </c>
    </row>
    <row r="84" spans="1:11" ht="12.75">
      <c r="A84" s="159"/>
      <c r="B84" s="162"/>
      <c r="C84" s="144"/>
      <c r="D84" s="130">
        <v>81</v>
      </c>
      <c r="E84" s="11"/>
      <c r="F84" s="11"/>
      <c r="G84" s="7"/>
      <c r="H84" s="41"/>
      <c r="I84" s="41"/>
      <c r="J84" s="41"/>
      <c r="K84" s="41"/>
    </row>
    <row r="85" spans="1:11" ht="12.75">
      <c r="A85" s="159"/>
      <c r="B85" s="162"/>
      <c r="C85" s="144"/>
      <c r="D85" s="130">
        <v>82</v>
      </c>
      <c r="E85" s="11"/>
      <c r="F85" s="11"/>
      <c r="G85" s="8" t="s">
        <v>27</v>
      </c>
      <c r="H85" s="42">
        <f>SUM(H80:H84)</f>
        <v>0</v>
      </c>
      <c r="I85" s="42">
        <f>SUM(I80:I84)</f>
        <v>7165</v>
      </c>
      <c r="J85" s="42">
        <f>SUM(J80:J84)</f>
        <v>18088</v>
      </c>
      <c r="K85" s="42">
        <f>SUM(K80:K84)</f>
        <v>18088</v>
      </c>
    </row>
    <row r="86" spans="1:11" ht="13.5" thickBot="1">
      <c r="A86" s="160"/>
      <c r="B86" s="146"/>
      <c r="C86" s="147"/>
      <c r="D86" s="132">
        <v>83</v>
      </c>
      <c r="E86" s="13"/>
      <c r="F86" s="13"/>
      <c r="G86" s="67" t="s">
        <v>72</v>
      </c>
      <c r="H86" s="68">
        <f>H79+H85</f>
        <v>13148</v>
      </c>
      <c r="I86" s="68">
        <f>I79+I85</f>
        <v>16967</v>
      </c>
      <c r="J86" s="68">
        <f>J79+J85</f>
        <v>30098</v>
      </c>
      <c r="K86" s="68">
        <f>K79+K85</f>
        <v>30118</v>
      </c>
    </row>
    <row r="87" spans="1:11" ht="13.5" thickBot="1">
      <c r="A87" s="69"/>
      <c r="B87" s="70"/>
      <c r="C87" s="126"/>
      <c r="D87" s="127">
        <v>84</v>
      </c>
      <c r="E87" s="71"/>
      <c r="F87" s="71"/>
      <c r="G87" s="72" t="s">
        <v>73</v>
      </c>
      <c r="H87" s="73">
        <f>H66+H86</f>
        <v>83683</v>
      </c>
      <c r="I87" s="73">
        <f>I66+I86</f>
        <v>87602</v>
      </c>
      <c r="J87" s="73">
        <f>J66+J86</f>
        <v>101341</v>
      </c>
      <c r="K87" s="73">
        <f>K66+K86</f>
        <v>102961</v>
      </c>
    </row>
    <row r="88" ht="12.75">
      <c r="D88" s="88"/>
    </row>
    <row r="89" ht="12.75">
      <c r="G89" s="59" t="s">
        <v>127</v>
      </c>
    </row>
    <row r="92" ht="12.75">
      <c r="G92" s="75"/>
    </row>
  </sheetData>
  <mergeCells count="14">
    <mergeCell ref="A67:A86"/>
    <mergeCell ref="B4:B59"/>
    <mergeCell ref="C21:C59"/>
    <mergeCell ref="B80:C86"/>
    <mergeCell ref="C4:C20"/>
    <mergeCell ref="B67:C79"/>
    <mergeCell ref="B60:C66"/>
    <mergeCell ref="A4:A66"/>
    <mergeCell ref="K35:K37"/>
    <mergeCell ref="H2:K2"/>
    <mergeCell ref="A2:G2"/>
    <mergeCell ref="H35:H37"/>
    <mergeCell ref="I35:I37"/>
    <mergeCell ref="J35:J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="75" zoomScaleNormal="75" workbookViewId="0" topLeftCell="A25">
      <selection activeCell="N63" sqref="N62:N6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0" width="15.75390625" style="0" customWidth="1"/>
  </cols>
  <sheetData>
    <row r="1" spans="1:10" ht="16.5" thickBot="1">
      <c r="A1" s="155" t="s">
        <v>190</v>
      </c>
      <c r="B1" s="155"/>
      <c r="C1" s="155"/>
      <c r="D1" s="155"/>
      <c r="E1" s="155"/>
      <c r="F1" s="153" t="s">
        <v>189</v>
      </c>
      <c r="G1" s="154"/>
      <c r="H1" s="154"/>
      <c r="I1" s="154"/>
      <c r="J1" s="154"/>
    </row>
    <row r="2" spans="1:10" ht="32.25" customHeight="1" thickBot="1">
      <c r="A2" s="66"/>
      <c r="B2" s="20" t="s">
        <v>31</v>
      </c>
      <c r="C2" s="20" t="s">
        <v>1</v>
      </c>
      <c r="D2" s="20" t="s">
        <v>0</v>
      </c>
      <c r="E2" s="186" t="s">
        <v>2</v>
      </c>
      <c r="F2" s="187"/>
      <c r="G2" s="90" t="s">
        <v>160</v>
      </c>
      <c r="H2" s="90" t="s">
        <v>166</v>
      </c>
      <c r="I2" s="90" t="s">
        <v>181</v>
      </c>
      <c r="J2" s="90" t="s">
        <v>187</v>
      </c>
    </row>
    <row r="3" spans="1:10" ht="12.75">
      <c r="A3" s="194" t="s">
        <v>63</v>
      </c>
      <c r="B3" s="62">
        <v>1</v>
      </c>
      <c r="C3" s="62"/>
      <c r="D3" s="62">
        <v>1014</v>
      </c>
      <c r="E3" s="188" t="s">
        <v>92</v>
      </c>
      <c r="F3" s="189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195"/>
      <c r="B4" s="11">
        <v>2</v>
      </c>
      <c r="C4" s="11"/>
      <c r="D4" s="11"/>
      <c r="E4" s="190" t="s">
        <v>93</v>
      </c>
      <c r="F4" s="191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195"/>
      <c r="B5" s="11">
        <v>3</v>
      </c>
      <c r="C5" s="9">
        <v>5323</v>
      </c>
      <c r="D5" s="11">
        <v>2221</v>
      </c>
      <c r="E5" s="192" t="s">
        <v>78</v>
      </c>
      <c r="F5" s="191"/>
      <c r="G5" s="93">
        <v>551</v>
      </c>
      <c r="H5" s="93">
        <v>551</v>
      </c>
      <c r="I5" s="93">
        <v>551</v>
      </c>
      <c r="J5" s="93">
        <v>551</v>
      </c>
    </row>
    <row r="6" spans="1:10" ht="12.75">
      <c r="A6" s="195"/>
      <c r="B6" s="11">
        <v>4</v>
      </c>
      <c r="C6" s="11"/>
      <c r="D6" s="11"/>
      <c r="E6" s="190" t="s">
        <v>79</v>
      </c>
      <c r="F6" s="191"/>
      <c r="G6" s="94">
        <f>SUM(G5)</f>
        <v>551</v>
      </c>
      <c r="H6" s="94">
        <f>SUM(H5)</f>
        <v>551</v>
      </c>
      <c r="I6" s="94">
        <f>SUM(I5)</f>
        <v>551</v>
      </c>
      <c r="J6" s="94">
        <f>SUM(J5)</f>
        <v>551</v>
      </c>
    </row>
    <row r="7" spans="1:10" ht="12.75">
      <c r="A7" s="195"/>
      <c r="B7" s="11">
        <v>5</v>
      </c>
      <c r="C7" s="11"/>
      <c r="D7" s="11">
        <v>3111</v>
      </c>
      <c r="E7" s="144" t="s">
        <v>45</v>
      </c>
      <c r="F7" s="175"/>
      <c r="G7" s="95">
        <v>1653</v>
      </c>
      <c r="H7" s="95">
        <v>1653</v>
      </c>
      <c r="I7" s="95">
        <f>1653+27</f>
        <v>1680</v>
      </c>
      <c r="J7" s="95">
        <f>1653+27</f>
        <v>1680</v>
      </c>
    </row>
    <row r="8" spans="1:10" ht="12.75">
      <c r="A8" s="195"/>
      <c r="B8" s="11">
        <v>6</v>
      </c>
      <c r="C8" s="11"/>
      <c r="D8" s="11">
        <v>3111</v>
      </c>
      <c r="E8" s="144" t="s">
        <v>41</v>
      </c>
      <c r="F8" s="175"/>
      <c r="G8" s="95">
        <v>879</v>
      </c>
      <c r="H8" s="95">
        <v>879</v>
      </c>
      <c r="I8" s="95">
        <f>879+144</f>
        <v>1023</v>
      </c>
      <c r="J8" s="95">
        <f>879+144</f>
        <v>1023</v>
      </c>
    </row>
    <row r="9" spans="1:10" ht="12.75">
      <c r="A9" s="195"/>
      <c r="B9" s="11">
        <v>7</v>
      </c>
      <c r="C9" s="11"/>
      <c r="D9" s="11">
        <v>3113</v>
      </c>
      <c r="E9" s="144" t="s">
        <v>42</v>
      </c>
      <c r="F9" s="175"/>
      <c r="G9" s="95">
        <v>5091</v>
      </c>
      <c r="H9" s="95">
        <v>5091</v>
      </c>
      <c r="I9" s="95">
        <v>5091</v>
      </c>
      <c r="J9" s="95">
        <v>5091</v>
      </c>
    </row>
    <row r="10" spans="1:10" ht="12.75">
      <c r="A10" s="195"/>
      <c r="B10" s="11">
        <v>8</v>
      </c>
      <c r="C10" s="11"/>
      <c r="D10" s="11">
        <v>3141</v>
      </c>
      <c r="E10" s="144" t="s">
        <v>43</v>
      </c>
      <c r="F10" s="175"/>
      <c r="G10" s="95">
        <v>1464</v>
      </c>
      <c r="H10" s="96">
        <f>1464+3</f>
        <v>1467</v>
      </c>
      <c r="I10" s="95">
        <f>1464+3+3</f>
        <v>1470</v>
      </c>
      <c r="J10" s="95">
        <f>1464+3+3</f>
        <v>1470</v>
      </c>
    </row>
    <row r="11" spans="1:10" ht="12.75">
      <c r="A11" s="195"/>
      <c r="B11" s="11">
        <v>9</v>
      </c>
      <c r="C11" s="11"/>
      <c r="D11" s="11"/>
      <c r="E11" s="197" t="s">
        <v>139</v>
      </c>
      <c r="F11" s="177"/>
      <c r="G11" s="95">
        <v>500</v>
      </c>
      <c r="H11" s="95">
        <v>500</v>
      </c>
      <c r="I11" s="95">
        <v>500</v>
      </c>
      <c r="J11" s="95">
        <v>500</v>
      </c>
    </row>
    <row r="12" spans="1:10" ht="12.75">
      <c r="A12" s="195"/>
      <c r="B12" s="11">
        <v>10</v>
      </c>
      <c r="C12" s="11"/>
      <c r="D12" s="11"/>
      <c r="E12" s="144"/>
      <c r="F12" s="175"/>
      <c r="G12" s="95"/>
      <c r="H12" s="95"/>
      <c r="I12" s="95"/>
      <c r="J12" s="95"/>
    </row>
    <row r="13" spans="1:10" ht="12.75">
      <c r="A13" s="195"/>
      <c r="B13" s="11">
        <v>11</v>
      </c>
      <c r="C13" s="11"/>
      <c r="D13" s="11"/>
      <c r="E13" s="144"/>
      <c r="F13" s="175"/>
      <c r="G13" s="97"/>
      <c r="H13" s="97"/>
      <c r="I13" s="97"/>
      <c r="J13" s="97"/>
    </row>
    <row r="14" spans="1:10" ht="12.75">
      <c r="A14" s="195"/>
      <c r="B14" s="11">
        <v>12</v>
      </c>
      <c r="C14" s="11"/>
      <c r="D14" s="11"/>
      <c r="E14" s="179" t="s">
        <v>46</v>
      </c>
      <c r="F14" s="175"/>
      <c r="G14" s="98">
        <f>SUM(G7:G13)</f>
        <v>9587</v>
      </c>
      <c r="H14" s="98">
        <f>SUM(H7:H13)</f>
        <v>9590</v>
      </c>
      <c r="I14" s="98">
        <f>SUM(I7:I13)</f>
        <v>9764</v>
      </c>
      <c r="J14" s="98">
        <f>SUM(J7:J13)</f>
        <v>9764</v>
      </c>
    </row>
    <row r="15" spans="1:10" ht="12.75">
      <c r="A15" s="195"/>
      <c r="B15" s="11">
        <v>13</v>
      </c>
      <c r="C15" s="11"/>
      <c r="D15" s="11">
        <v>3319</v>
      </c>
      <c r="E15" s="144" t="s">
        <v>47</v>
      </c>
      <c r="F15" s="175"/>
      <c r="G15" s="97">
        <v>25</v>
      </c>
      <c r="H15" s="97">
        <v>25</v>
      </c>
      <c r="I15" s="97">
        <v>25</v>
      </c>
      <c r="J15" s="97">
        <v>25</v>
      </c>
    </row>
    <row r="16" spans="1:10" ht="12.75">
      <c r="A16" s="195"/>
      <c r="B16" s="11">
        <v>14</v>
      </c>
      <c r="C16" s="11"/>
      <c r="D16" s="11">
        <v>3319</v>
      </c>
      <c r="E16" s="144" t="s">
        <v>12</v>
      </c>
      <c r="F16" s="175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195"/>
      <c r="B17" s="11">
        <v>15</v>
      </c>
      <c r="C17" s="11"/>
      <c r="D17" s="11">
        <v>3349</v>
      </c>
      <c r="E17" s="144" t="s">
        <v>13</v>
      </c>
      <c r="F17" s="175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195"/>
      <c r="B18" s="138">
        <v>16</v>
      </c>
      <c r="C18" s="13"/>
      <c r="D18" s="138">
        <v>3315.92</v>
      </c>
      <c r="E18" s="144" t="s">
        <v>141</v>
      </c>
      <c r="F18" s="175"/>
      <c r="G18" s="95">
        <v>4807</v>
      </c>
      <c r="H18" s="96">
        <f>4807-3-200</f>
        <v>4604</v>
      </c>
      <c r="I18" s="95">
        <f>4807-3-200</f>
        <v>4604</v>
      </c>
      <c r="J18" s="95">
        <f>4807-3-200</f>
        <v>4604</v>
      </c>
    </row>
    <row r="19" spans="1:10" ht="12.75">
      <c r="A19" s="195"/>
      <c r="B19" s="11">
        <v>17</v>
      </c>
      <c r="C19" s="11"/>
      <c r="D19" s="11">
        <v>3399</v>
      </c>
      <c r="E19" s="144" t="s">
        <v>130</v>
      </c>
      <c r="F19" s="175"/>
      <c r="G19" s="95">
        <v>80</v>
      </c>
      <c r="H19" s="95">
        <v>80</v>
      </c>
      <c r="I19" s="95">
        <v>80</v>
      </c>
      <c r="J19" s="95">
        <v>80</v>
      </c>
    </row>
    <row r="20" spans="1:10" ht="12.75">
      <c r="A20" s="195"/>
      <c r="B20" s="11">
        <v>18</v>
      </c>
      <c r="C20" s="11"/>
      <c r="D20" s="11" t="s">
        <v>83</v>
      </c>
      <c r="E20" s="144" t="s">
        <v>125</v>
      </c>
      <c r="F20" s="175"/>
      <c r="G20" s="95">
        <v>50</v>
      </c>
      <c r="H20" s="95">
        <v>50</v>
      </c>
      <c r="I20" s="95">
        <f>50+50</f>
        <v>100</v>
      </c>
      <c r="J20" s="95">
        <f>50+50</f>
        <v>100</v>
      </c>
    </row>
    <row r="21" spans="1:10" ht="12.75">
      <c r="A21" s="195"/>
      <c r="B21" s="89">
        <v>19</v>
      </c>
      <c r="C21" s="11"/>
      <c r="D21" s="11" t="s">
        <v>83</v>
      </c>
      <c r="E21" s="87" t="s">
        <v>126</v>
      </c>
      <c r="F21" s="134"/>
      <c r="G21" s="95">
        <v>50</v>
      </c>
      <c r="H21" s="95">
        <v>50</v>
      </c>
      <c r="I21" s="95">
        <f>50+50</f>
        <v>100</v>
      </c>
      <c r="J21" s="95">
        <f>50+50</f>
        <v>100</v>
      </c>
    </row>
    <row r="22" spans="1:10" ht="12.75">
      <c r="A22" s="195"/>
      <c r="B22" s="11">
        <v>20</v>
      </c>
      <c r="C22" s="11"/>
      <c r="D22" s="11"/>
      <c r="E22" s="179" t="s">
        <v>48</v>
      </c>
      <c r="F22" s="175"/>
      <c r="G22" s="98">
        <f>SUM(G15:G21)</f>
        <v>5912</v>
      </c>
      <c r="H22" s="98">
        <f>SUM(H15:H21)</f>
        <v>5709</v>
      </c>
      <c r="I22" s="98">
        <f>SUM(I15:I21)</f>
        <v>5809</v>
      </c>
      <c r="J22" s="98">
        <f>SUM(J15:J21)</f>
        <v>5809</v>
      </c>
    </row>
    <row r="23" spans="1:10" ht="12.75">
      <c r="A23" s="195"/>
      <c r="B23" s="11">
        <v>21</v>
      </c>
      <c r="C23" s="11"/>
      <c r="D23" s="11"/>
      <c r="E23" s="174"/>
      <c r="F23" s="175"/>
      <c r="G23" s="95"/>
      <c r="H23" s="95"/>
      <c r="I23" s="95"/>
      <c r="J23" s="95"/>
    </row>
    <row r="24" spans="1:10" ht="12.75">
      <c r="A24" s="195"/>
      <c r="B24" s="11">
        <v>22</v>
      </c>
      <c r="C24" s="11"/>
      <c r="D24" s="39">
        <v>3639</v>
      </c>
      <c r="E24" s="174" t="s">
        <v>98</v>
      </c>
      <c r="F24" s="175"/>
      <c r="G24" s="95">
        <v>20</v>
      </c>
      <c r="H24" s="95">
        <v>20</v>
      </c>
      <c r="I24" s="95">
        <f>20-12-8</f>
        <v>0</v>
      </c>
      <c r="J24" s="95">
        <f>20-12-8</f>
        <v>0</v>
      </c>
    </row>
    <row r="25" spans="1:10" ht="12.75">
      <c r="A25" s="195"/>
      <c r="B25" s="11">
        <v>23</v>
      </c>
      <c r="C25" s="11"/>
      <c r="D25" s="81" t="s">
        <v>116</v>
      </c>
      <c r="E25" s="174" t="s">
        <v>117</v>
      </c>
      <c r="F25" s="175"/>
      <c r="G25" s="95">
        <v>400</v>
      </c>
      <c r="H25" s="95">
        <v>400</v>
      </c>
      <c r="I25" s="95">
        <v>400</v>
      </c>
      <c r="J25" s="95">
        <v>400</v>
      </c>
    </row>
    <row r="26" spans="1:10" ht="12.75">
      <c r="A26" s="195"/>
      <c r="B26" s="11">
        <v>24</v>
      </c>
      <c r="C26" s="11">
        <v>5229</v>
      </c>
      <c r="D26" s="9"/>
      <c r="E26" s="174" t="s">
        <v>156</v>
      </c>
      <c r="F26" s="175"/>
      <c r="G26" s="95">
        <v>100</v>
      </c>
      <c r="H26" s="95">
        <v>100</v>
      </c>
      <c r="I26" s="95">
        <v>100</v>
      </c>
      <c r="J26" s="95">
        <v>100</v>
      </c>
    </row>
    <row r="27" spans="1:10" ht="12.75">
      <c r="A27" s="195"/>
      <c r="B27" s="180">
        <v>25</v>
      </c>
      <c r="C27" s="180"/>
      <c r="D27" s="182">
        <v>3419</v>
      </c>
      <c r="E27" s="184" t="s">
        <v>113</v>
      </c>
      <c r="F27" s="26" t="s">
        <v>111</v>
      </c>
      <c r="G27" s="95">
        <v>400</v>
      </c>
      <c r="H27" s="95">
        <v>400</v>
      </c>
      <c r="I27" s="95">
        <v>400</v>
      </c>
      <c r="J27" s="95">
        <v>400</v>
      </c>
    </row>
    <row r="28" spans="1:10" ht="24">
      <c r="A28" s="195"/>
      <c r="B28" s="181"/>
      <c r="C28" s="181"/>
      <c r="D28" s="183"/>
      <c r="E28" s="185"/>
      <c r="F28" s="136" t="s">
        <v>112</v>
      </c>
      <c r="G28" s="99">
        <v>100</v>
      </c>
      <c r="H28" s="99">
        <v>100</v>
      </c>
      <c r="I28" s="99">
        <v>100</v>
      </c>
      <c r="J28" s="99">
        <v>100</v>
      </c>
    </row>
    <row r="29" spans="1:10" ht="12.75">
      <c r="A29" s="195"/>
      <c r="B29" s="9">
        <v>26</v>
      </c>
      <c r="C29" s="11"/>
      <c r="D29" s="39"/>
      <c r="E29" s="179" t="s">
        <v>99</v>
      </c>
      <c r="F29" s="175"/>
      <c r="G29" s="98">
        <f>SUM(G23:G28)</f>
        <v>1020</v>
      </c>
      <c r="H29" s="98">
        <f>SUM(H23:H28)</f>
        <v>1020</v>
      </c>
      <c r="I29" s="98">
        <f>SUM(I23:I28)</f>
        <v>1000</v>
      </c>
      <c r="J29" s="98">
        <f>SUM(J23:J28)</f>
        <v>1000</v>
      </c>
    </row>
    <row r="30" spans="1:10" ht="12.75">
      <c r="A30" s="195"/>
      <c r="B30" s="11">
        <v>27</v>
      </c>
      <c r="C30" s="11">
        <v>5023</v>
      </c>
      <c r="D30" s="11">
        <v>6112</v>
      </c>
      <c r="E30" s="2" t="s">
        <v>84</v>
      </c>
      <c r="F30" s="46"/>
      <c r="G30" s="99">
        <v>1510</v>
      </c>
      <c r="H30" s="99">
        <v>1510</v>
      </c>
      <c r="I30" s="99">
        <v>1510</v>
      </c>
      <c r="J30" s="99">
        <v>1510</v>
      </c>
    </row>
    <row r="31" spans="1:10" ht="12.75">
      <c r="A31" s="195"/>
      <c r="B31" s="11">
        <v>28</v>
      </c>
      <c r="C31" s="11">
        <v>5023</v>
      </c>
      <c r="D31" s="11">
        <v>6112</v>
      </c>
      <c r="E31" s="144" t="s">
        <v>49</v>
      </c>
      <c r="F31" s="175"/>
      <c r="G31" s="99">
        <v>370</v>
      </c>
      <c r="H31" s="99">
        <v>370</v>
      </c>
      <c r="I31" s="99">
        <v>370</v>
      </c>
      <c r="J31" s="99">
        <v>370</v>
      </c>
    </row>
    <row r="32" spans="1:10" ht="12.75">
      <c r="A32" s="195"/>
      <c r="B32" s="11">
        <v>29</v>
      </c>
      <c r="C32" s="11">
        <v>5021</v>
      </c>
      <c r="D32" s="11">
        <v>6112</v>
      </c>
      <c r="E32" s="144" t="s">
        <v>88</v>
      </c>
      <c r="F32" s="175"/>
      <c r="G32" s="99">
        <v>90</v>
      </c>
      <c r="H32" s="99">
        <v>90</v>
      </c>
      <c r="I32" s="99">
        <v>90</v>
      </c>
      <c r="J32" s="99">
        <v>90</v>
      </c>
    </row>
    <row r="33" spans="1:10" ht="12.75">
      <c r="A33" s="195"/>
      <c r="B33" s="11">
        <v>30</v>
      </c>
      <c r="C33" s="11">
        <v>5492</v>
      </c>
      <c r="D33" s="11" t="s">
        <v>59</v>
      </c>
      <c r="E33" s="144" t="s">
        <v>165</v>
      </c>
      <c r="F33" s="175"/>
      <c r="G33" s="95">
        <v>20</v>
      </c>
      <c r="H33" s="96">
        <v>120</v>
      </c>
      <c r="I33" s="95">
        <v>120</v>
      </c>
      <c r="J33" s="95">
        <v>120</v>
      </c>
    </row>
    <row r="34" spans="1:10" ht="12.75">
      <c r="A34" s="195"/>
      <c r="B34" s="11">
        <v>31</v>
      </c>
      <c r="C34" s="11"/>
      <c r="D34" s="11">
        <v>6114</v>
      </c>
      <c r="E34" s="144" t="s">
        <v>193</v>
      </c>
      <c r="F34" s="175"/>
      <c r="G34" s="95">
        <v>0</v>
      </c>
      <c r="H34" s="95">
        <v>0</v>
      </c>
      <c r="I34" s="95">
        <v>0</v>
      </c>
      <c r="J34" s="96">
        <v>20</v>
      </c>
    </row>
    <row r="35" spans="1:10" ht="12.75">
      <c r="A35" s="195"/>
      <c r="B35" s="11">
        <v>32</v>
      </c>
      <c r="C35" s="11"/>
      <c r="D35" s="11">
        <v>6115</v>
      </c>
      <c r="E35" s="144" t="s">
        <v>167</v>
      </c>
      <c r="F35" s="175"/>
      <c r="G35" s="95">
        <v>0</v>
      </c>
      <c r="H35" s="95">
        <v>0</v>
      </c>
      <c r="I35" s="95">
        <v>0</v>
      </c>
      <c r="J35" s="95">
        <v>0</v>
      </c>
    </row>
    <row r="36" spans="1:10" ht="12.75">
      <c r="A36" s="195"/>
      <c r="B36" s="11">
        <v>33</v>
      </c>
      <c r="C36" s="11"/>
      <c r="D36" s="11">
        <v>6171</v>
      </c>
      <c r="E36" s="144" t="s">
        <v>91</v>
      </c>
      <c r="F36" s="175"/>
      <c r="G36" s="95">
        <f>15564+400-200</f>
        <v>15764</v>
      </c>
      <c r="H36" s="95">
        <f>15564+400-200</f>
        <v>15764</v>
      </c>
      <c r="I36" s="96">
        <f>15564+400-200+70</f>
        <v>15834</v>
      </c>
      <c r="J36" s="95">
        <f>15564+400-200+70</f>
        <v>15834</v>
      </c>
    </row>
    <row r="37" spans="1:10" ht="12.75">
      <c r="A37" s="195"/>
      <c r="B37" s="9">
        <v>34</v>
      </c>
      <c r="C37" s="11"/>
      <c r="D37" s="11">
        <v>6171</v>
      </c>
      <c r="E37" s="144" t="s">
        <v>50</v>
      </c>
      <c r="F37" s="175"/>
      <c r="G37" s="95">
        <v>250</v>
      </c>
      <c r="H37" s="95">
        <v>250</v>
      </c>
      <c r="I37" s="95">
        <v>250</v>
      </c>
      <c r="J37" s="95">
        <v>250</v>
      </c>
    </row>
    <row r="38" spans="1:10" ht="12.75">
      <c r="A38" s="195"/>
      <c r="B38" s="11">
        <v>35</v>
      </c>
      <c r="C38" s="11"/>
      <c r="D38" s="11">
        <v>6399</v>
      </c>
      <c r="E38" s="144" t="s">
        <v>194</v>
      </c>
      <c r="F38" s="175"/>
      <c r="G38" s="95">
        <v>2000</v>
      </c>
      <c r="H38" s="95">
        <v>2000</v>
      </c>
      <c r="I38" s="96">
        <f>2000+369</f>
        <v>2369</v>
      </c>
      <c r="J38" s="96">
        <f>2000+369+300</f>
        <v>2669</v>
      </c>
    </row>
    <row r="39" spans="1:10" ht="12.75">
      <c r="A39" s="195"/>
      <c r="B39" s="11">
        <v>36</v>
      </c>
      <c r="C39" s="11"/>
      <c r="D39" s="11">
        <v>6171</v>
      </c>
      <c r="E39" s="144" t="s">
        <v>51</v>
      </c>
      <c r="F39" s="175"/>
      <c r="G39" s="95">
        <v>100</v>
      </c>
      <c r="H39" s="95">
        <v>100</v>
      </c>
      <c r="I39" s="95">
        <v>100</v>
      </c>
      <c r="J39" s="95">
        <v>100</v>
      </c>
    </row>
    <row r="40" spans="1:10" ht="12.75">
      <c r="A40" s="195"/>
      <c r="B40" s="11">
        <v>37</v>
      </c>
      <c r="C40" s="11"/>
      <c r="D40" s="11">
        <v>6310</v>
      </c>
      <c r="E40" s="144" t="s">
        <v>52</v>
      </c>
      <c r="F40" s="175"/>
      <c r="G40" s="95">
        <v>1140</v>
      </c>
      <c r="H40" s="95">
        <v>1140</v>
      </c>
      <c r="I40" s="95">
        <v>1140</v>
      </c>
      <c r="J40" s="95">
        <v>1140</v>
      </c>
    </row>
    <row r="41" spans="1:10" ht="12.75">
      <c r="A41" s="195"/>
      <c r="B41" s="11">
        <v>38</v>
      </c>
      <c r="C41" s="11"/>
      <c r="D41" s="11">
        <v>6402</v>
      </c>
      <c r="E41" s="144" t="s">
        <v>74</v>
      </c>
      <c r="F41" s="175"/>
      <c r="G41" s="95">
        <v>0</v>
      </c>
      <c r="H41" s="96">
        <v>545</v>
      </c>
      <c r="I41" s="95">
        <v>545</v>
      </c>
      <c r="J41" s="95">
        <v>545</v>
      </c>
    </row>
    <row r="42" spans="1:10" ht="12.75">
      <c r="A42" s="195"/>
      <c r="B42" s="11">
        <v>39</v>
      </c>
      <c r="C42" s="11" t="s">
        <v>82</v>
      </c>
      <c r="D42" s="11">
        <v>6409</v>
      </c>
      <c r="E42" s="144" t="s">
        <v>100</v>
      </c>
      <c r="F42" s="175"/>
      <c r="G42" s="95">
        <v>100</v>
      </c>
      <c r="H42" s="95">
        <v>100</v>
      </c>
      <c r="I42" s="95">
        <v>100</v>
      </c>
      <c r="J42" s="95">
        <v>100</v>
      </c>
    </row>
    <row r="43" spans="1:10" ht="12.75">
      <c r="A43" s="195"/>
      <c r="B43" s="9">
        <v>40</v>
      </c>
      <c r="C43" s="11"/>
      <c r="D43" s="11"/>
      <c r="E43" s="179" t="s">
        <v>53</v>
      </c>
      <c r="F43" s="175"/>
      <c r="G43" s="98">
        <f>SUM(G30:G42)</f>
        <v>21344</v>
      </c>
      <c r="H43" s="98">
        <f>SUM(H30:H42)</f>
        <v>21989</v>
      </c>
      <c r="I43" s="98">
        <f>SUM(I30:I42)</f>
        <v>22428</v>
      </c>
      <c r="J43" s="98">
        <f>SUM(J30:J42)</f>
        <v>22748</v>
      </c>
    </row>
    <row r="44" spans="1:10" ht="12.75">
      <c r="A44" s="195"/>
      <c r="B44" s="11">
        <v>41</v>
      </c>
      <c r="C44" s="11"/>
      <c r="D44" s="11">
        <v>5512</v>
      </c>
      <c r="E44" s="144" t="s">
        <v>142</v>
      </c>
      <c r="F44" s="175"/>
      <c r="G44" s="95">
        <v>375</v>
      </c>
      <c r="H44" s="95">
        <v>375</v>
      </c>
      <c r="I44" s="95">
        <v>375</v>
      </c>
      <c r="J44" s="95">
        <v>375</v>
      </c>
    </row>
    <row r="45" spans="1:10" ht="12.75">
      <c r="A45" s="195"/>
      <c r="B45" s="11">
        <v>42</v>
      </c>
      <c r="C45" s="11"/>
      <c r="D45" s="11">
        <v>5521</v>
      </c>
      <c r="E45" s="144" t="s">
        <v>54</v>
      </c>
      <c r="F45" s="175"/>
      <c r="G45" s="97"/>
      <c r="H45" s="97"/>
      <c r="I45" s="97"/>
      <c r="J45" s="97"/>
    </row>
    <row r="46" spans="1:10" ht="12.75">
      <c r="A46" s="195"/>
      <c r="B46" s="11">
        <v>43</v>
      </c>
      <c r="C46" s="11"/>
      <c r="D46" s="11"/>
      <c r="E46" s="179" t="s">
        <v>55</v>
      </c>
      <c r="F46" s="175"/>
      <c r="G46" s="98">
        <f>SUM(G44:G45)</f>
        <v>375</v>
      </c>
      <c r="H46" s="98">
        <f>SUM(H44:H45)</f>
        <v>375</v>
      </c>
      <c r="I46" s="98">
        <f>SUM(I44:I45)</f>
        <v>375</v>
      </c>
      <c r="J46" s="98">
        <f>SUM(J44:J45)</f>
        <v>375</v>
      </c>
    </row>
    <row r="47" spans="1:10" ht="12.75">
      <c r="A47" s="195"/>
      <c r="B47" s="11">
        <v>44</v>
      </c>
      <c r="C47" s="11"/>
      <c r="D47" s="11">
        <v>5311</v>
      </c>
      <c r="E47" s="144" t="s">
        <v>56</v>
      </c>
      <c r="F47" s="175"/>
      <c r="G47" s="95">
        <v>2230</v>
      </c>
      <c r="H47" s="95">
        <v>2230</v>
      </c>
      <c r="I47" s="95">
        <v>2230</v>
      </c>
      <c r="J47" s="95">
        <v>2230</v>
      </c>
    </row>
    <row r="48" spans="1:10" ht="12.75">
      <c r="A48" s="195"/>
      <c r="B48" s="11">
        <v>45</v>
      </c>
      <c r="C48" s="11"/>
      <c r="D48" s="11"/>
      <c r="E48" s="179" t="s">
        <v>57</v>
      </c>
      <c r="F48" s="175"/>
      <c r="G48" s="98">
        <f>SUM(G47)</f>
        <v>2230</v>
      </c>
      <c r="H48" s="98">
        <f>SUM(H47)</f>
        <v>2230</v>
      </c>
      <c r="I48" s="98">
        <f>SUM(I47)</f>
        <v>2230</v>
      </c>
      <c r="J48" s="98">
        <f>SUM(J47)</f>
        <v>2230</v>
      </c>
    </row>
    <row r="49" spans="1:10" ht="12.75">
      <c r="A49" s="195"/>
      <c r="B49" s="11">
        <v>46</v>
      </c>
      <c r="C49" s="11">
        <v>5410</v>
      </c>
      <c r="D49" s="11">
        <v>4171</v>
      </c>
      <c r="E49" s="144" t="s">
        <v>122</v>
      </c>
      <c r="F49" s="175"/>
      <c r="G49" s="150">
        <v>6300</v>
      </c>
      <c r="H49" s="218">
        <v>0</v>
      </c>
      <c r="I49" s="150">
        <v>0</v>
      </c>
      <c r="J49" s="150">
        <v>0</v>
      </c>
    </row>
    <row r="50" spans="1:10" ht="12.75">
      <c r="A50" s="195"/>
      <c r="B50" s="11">
        <v>47</v>
      </c>
      <c r="C50" s="11">
        <v>5410</v>
      </c>
      <c r="D50" s="11">
        <v>4172</v>
      </c>
      <c r="E50" s="174" t="s">
        <v>123</v>
      </c>
      <c r="F50" s="175"/>
      <c r="G50" s="203"/>
      <c r="H50" s="219"/>
      <c r="I50" s="172"/>
      <c r="J50" s="172"/>
    </row>
    <row r="51" spans="1:10" ht="12.75">
      <c r="A51" s="195"/>
      <c r="B51" s="11">
        <v>48</v>
      </c>
      <c r="C51" s="11">
        <v>5410</v>
      </c>
      <c r="D51" s="11">
        <v>4173</v>
      </c>
      <c r="E51" s="4" t="s">
        <v>124</v>
      </c>
      <c r="F51" s="26"/>
      <c r="G51" s="203"/>
      <c r="H51" s="219"/>
      <c r="I51" s="172"/>
      <c r="J51" s="172"/>
    </row>
    <row r="52" spans="1:10" ht="12.75">
      <c r="A52" s="195"/>
      <c r="B52" s="11">
        <v>49</v>
      </c>
      <c r="C52" s="11"/>
      <c r="D52" s="11"/>
      <c r="E52" s="174"/>
      <c r="F52" s="175"/>
      <c r="G52" s="133"/>
      <c r="H52" s="133"/>
      <c r="I52" s="133"/>
      <c r="J52" s="133"/>
    </row>
    <row r="53" spans="1:10" ht="12.75">
      <c r="A53" s="195"/>
      <c r="B53" s="11">
        <v>50</v>
      </c>
      <c r="C53" s="11">
        <v>5223</v>
      </c>
      <c r="D53" s="11">
        <v>3399</v>
      </c>
      <c r="E53" s="174" t="s">
        <v>129</v>
      </c>
      <c r="F53" s="175"/>
      <c r="G53" s="95">
        <v>0</v>
      </c>
      <c r="H53" s="95">
        <v>0</v>
      </c>
      <c r="I53" s="95">
        <v>100</v>
      </c>
      <c r="J53" s="95">
        <v>100</v>
      </c>
    </row>
    <row r="54" spans="1:10" ht="12.75">
      <c r="A54" s="195"/>
      <c r="B54" s="11">
        <v>51</v>
      </c>
      <c r="C54" s="11" t="s">
        <v>59</v>
      </c>
      <c r="D54" s="11">
        <v>4351.59</v>
      </c>
      <c r="E54" s="174" t="s">
        <v>152</v>
      </c>
      <c r="F54" s="175"/>
      <c r="G54" s="95">
        <v>1503</v>
      </c>
      <c r="H54" s="96">
        <f>1503-145</f>
        <v>1358</v>
      </c>
      <c r="I54" s="95">
        <f>1503-145</f>
        <v>1358</v>
      </c>
      <c r="J54" s="95">
        <f>1503-145</f>
        <v>1358</v>
      </c>
    </row>
    <row r="55" spans="1:10" ht="12.75">
      <c r="A55" s="195"/>
      <c r="B55" s="11">
        <v>52</v>
      </c>
      <c r="C55" s="11"/>
      <c r="D55" s="11"/>
      <c r="E55" s="179" t="s">
        <v>58</v>
      </c>
      <c r="F55" s="175"/>
      <c r="G55" s="98">
        <f>SUM(G49:G54)</f>
        <v>7803</v>
      </c>
      <c r="H55" s="98">
        <f>SUM(H49:H54)</f>
        <v>1358</v>
      </c>
      <c r="I55" s="98">
        <f>SUM(I49:I54)</f>
        <v>1458</v>
      </c>
      <c r="J55" s="98">
        <f>SUM(J49:J54)</f>
        <v>1458</v>
      </c>
    </row>
    <row r="56" spans="1:10" ht="12.75">
      <c r="A56" s="195"/>
      <c r="B56" s="11">
        <v>53</v>
      </c>
      <c r="C56" s="11"/>
      <c r="D56" s="81"/>
      <c r="E56" s="174"/>
      <c r="F56" s="178"/>
      <c r="G56" s="95"/>
      <c r="H56" s="95"/>
      <c r="I56" s="95"/>
      <c r="J56" s="95"/>
    </row>
    <row r="57" spans="1:10" ht="12.75">
      <c r="A57" s="195"/>
      <c r="B57" s="11">
        <v>54</v>
      </c>
      <c r="C57" s="11">
        <v>5901</v>
      </c>
      <c r="D57" s="11">
        <v>5212</v>
      </c>
      <c r="E57" s="122" t="s">
        <v>185</v>
      </c>
      <c r="F57" s="137"/>
      <c r="G57" s="95">
        <v>0</v>
      </c>
      <c r="H57" s="95">
        <v>0</v>
      </c>
      <c r="I57" s="96">
        <v>100</v>
      </c>
      <c r="J57" s="95">
        <v>100</v>
      </c>
    </row>
    <row r="58" spans="1:10" ht="12.75">
      <c r="A58" s="195"/>
      <c r="B58" s="11">
        <v>55</v>
      </c>
      <c r="C58" s="11" t="s">
        <v>59</v>
      </c>
      <c r="D58" s="11">
        <v>5171</v>
      </c>
      <c r="E58" s="174" t="s">
        <v>155</v>
      </c>
      <c r="F58" s="178"/>
      <c r="G58" s="95">
        <v>0</v>
      </c>
      <c r="H58" s="96">
        <v>2954</v>
      </c>
      <c r="I58" s="96">
        <f>2954+1405</f>
        <v>4359</v>
      </c>
      <c r="J58" s="95">
        <f>2954+1405</f>
        <v>4359</v>
      </c>
    </row>
    <row r="59" spans="1:10" ht="12.75">
      <c r="A59" s="195"/>
      <c r="B59" s="11">
        <v>56</v>
      </c>
      <c r="C59" s="11"/>
      <c r="D59" s="11"/>
      <c r="E59" s="174"/>
      <c r="F59" s="178"/>
      <c r="G59" s="95"/>
      <c r="H59" s="95"/>
      <c r="I59" s="95"/>
      <c r="J59" s="95"/>
    </row>
    <row r="60" spans="1:10" ht="12.75">
      <c r="A60" s="195"/>
      <c r="B60" s="11">
        <v>57</v>
      </c>
      <c r="C60" s="11"/>
      <c r="D60" s="11"/>
      <c r="E60" s="179" t="s">
        <v>144</v>
      </c>
      <c r="F60" s="175"/>
      <c r="G60" s="98">
        <f>G56+G58+G59+G57</f>
        <v>0</v>
      </c>
      <c r="H60" s="98">
        <f>H56+H58+H59+H57</f>
        <v>2954</v>
      </c>
      <c r="I60" s="98">
        <f>I56+I58+I59+I57</f>
        <v>4459</v>
      </c>
      <c r="J60" s="98">
        <f>J56+J58+J59+J57</f>
        <v>4459</v>
      </c>
    </row>
    <row r="61" spans="1:10" ht="12.75">
      <c r="A61" s="195"/>
      <c r="B61" s="11">
        <v>58</v>
      </c>
      <c r="C61" s="11"/>
      <c r="D61" s="11">
        <v>3635</v>
      </c>
      <c r="E61" s="174" t="s">
        <v>118</v>
      </c>
      <c r="F61" s="175"/>
      <c r="G61" s="95">
        <v>0</v>
      </c>
      <c r="H61" s="95">
        <v>0</v>
      </c>
      <c r="I61" s="96">
        <v>70</v>
      </c>
      <c r="J61" s="95">
        <v>70</v>
      </c>
    </row>
    <row r="62" spans="1:10" ht="12.75">
      <c r="A62" s="195"/>
      <c r="B62" s="11">
        <v>59</v>
      </c>
      <c r="C62" s="11"/>
      <c r="D62" s="11">
        <v>3632</v>
      </c>
      <c r="E62" s="176" t="s">
        <v>186</v>
      </c>
      <c r="F62" s="177"/>
      <c r="G62" s="95">
        <v>600</v>
      </c>
      <c r="H62" s="95">
        <v>600</v>
      </c>
      <c r="I62" s="95">
        <v>600</v>
      </c>
      <c r="J62" s="95">
        <v>600</v>
      </c>
    </row>
    <row r="63" spans="1:10" ht="12.75">
      <c r="A63" s="195"/>
      <c r="B63" s="11">
        <v>60</v>
      </c>
      <c r="C63" s="11"/>
      <c r="D63" s="11">
        <v>3639</v>
      </c>
      <c r="E63" s="174" t="s">
        <v>96</v>
      </c>
      <c r="F63" s="175"/>
      <c r="G63" s="95">
        <f>19041+1500-104</f>
        <v>20437</v>
      </c>
      <c r="H63" s="96">
        <f>19041+1500-104+360-100</f>
        <v>20697</v>
      </c>
      <c r="I63" s="96">
        <f>19041+1500-104+360-100+30</f>
        <v>20727</v>
      </c>
      <c r="J63" s="96">
        <f>19041+1500-104+360-100+30+750</f>
        <v>21477</v>
      </c>
    </row>
    <row r="64" spans="1:10" ht="12.75">
      <c r="A64" s="195"/>
      <c r="B64" s="11">
        <v>61</v>
      </c>
      <c r="C64" s="11"/>
      <c r="D64" s="11">
        <v>3612</v>
      </c>
      <c r="E64" s="176" t="s">
        <v>60</v>
      </c>
      <c r="F64" s="177"/>
      <c r="G64" s="150">
        <v>13500</v>
      </c>
      <c r="H64" s="150">
        <v>13500</v>
      </c>
      <c r="I64" s="150">
        <v>13500</v>
      </c>
      <c r="J64" s="150">
        <v>13500</v>
      </c>
    </row>
    <row r="65" spans="1:10" ht="12.75">
      <c r="A65" s="195"/>
      <c r="B65" s="11">
        <v>62</v>
      </c>
      <c r="C65" s="11"/>
      <c r="D65" s="11">
        <v>3612</v>
      </c>
      <c r="E65" s="85" t="s">
        <v>121</v>
      </c>
      <c r="F65" s="135"/>
      <c r="G65" s="152"/>
      <c r="H65" s="152"/>
      <c r="I65" s="152"/>
      <c r="J65" s="152"/>
    </row>
    <row r="66" spans="1:10" ht="12.75">
      <c r="A66" s="195"/>
      <c r="B66" s="11">
        <v>63</v>
      </c>
      <c r="C66" s="11"/>
      <c r="D66" s="11">
        <v>3669</v>
      </c>
      <c r="E66" s="174" t="s">
        <v>109</v>
      </c>
      <c r="F66" s="175"/>
      <c r="G66" s="95">
        <v>50</v>
      </c>
      <c r="H66" s="95">
        <v>50</v>
      </c>
      <c r="I66" s="95">
        <v>50</v>
      </c>
      <c r="J66" s="95">
        <v>50</v>
      </c>
    </row>
    <row r="67" spans="1:10" ht="12.75">
      <c r="A67" s="195"/>
      <c r="B67" s="11">
        <v>64</v>
      </c>
      <c r="C67" s="11"/>
      <c r="D67" s="11"/>
      <c r="E67" s="179" t="s">
        <v>67</v>
      </c>
      <c r="F67" s="175"/>
      <c r="G67" s="98">
        <f>SUM(G61:G66)</f>
        <v>34587</v>
      </c>
      <c r="H67" s="98">
        <f>SUM(H61:H66)</f>
        <v>34847</v>
      </c>
      <c r="I67" s="98">
        <f>SUM(I61:I66)</f>
        <v>34947</v>
      </c>
      <c r="J67" s="98">
        <f>SUM(J61:J66)</f>
        <v>35697</v>
      </c>
    </row>
    <row r="68" spans="1:10" ht="12.75">
      <c r="A68" s="195"/>
      <c r="B68" s="11">
        <v>65</v>
      </c>
      <c r="C68" s="11" t="s">
        <v>86</v>
      </c>
      <c r="D68" s="11">
        <v>6171</v>
      </c>
      <c r="E68" s="174" t="s">
        <v>87</v>
      </c>
      <c r="F68" s="175"/>
      <c r="G68" s="95">
        <v>370</v>
      </c>
      <c r="H68" s="95">
        <v>370</v>
      </c>
      <c r="I68" s="95">
        <v>370</v>
      </c>
      <c r="J68" s="95">
        <v>370</v>
      </c>
    </row>
    <row r="69" spans="1:10" ht="12.75">
      <c r="A69" s="195"/>
      <c r="B69" s="11">
        <v>66</v>
      </c>
      <c r="C69" s="11"/>
      <c r="D69" s="11"/>
      <c r="E69" s="179" t="s">
        <v>87</v>
      </c>
      <c r="F69" s="175"/>
      <c r="G69" s="100">
        <f>SUM(G68)</f>
        <v>370</v>
      </c>
      <c r="H69" s="100">
        <f>SUM(H68)</f>
        <v>370</v>
      </c>
      <c r="I69" s="100">
        <f>SUM(I68)</f>
        <v>370</v>
      </c>
      <c r="J69" s="100">
        <f>SUM(J68)</f>
        <v>370</v>
      </c>
    </row>
    <row r="70" spans="1:10" ht="13.5" thickBot="1">
      <c r="A70" s="196"/>
      <c r="B70" s="15">
        <v>67</v>
      </c>
      <c r="C70" s="15"/>
      <c r="D70" s="15"/>
      <c r="E70" s="202" t="s">
        <v>61</v>
      </c>
      <c r="F70" s="201"/>
      <c r="G70" s="101">
        <f>G4+G6+G14+G22+G29+G43+G46+G48+G55+G67+G69+G60</f>
        <v>84079</v>
      </c>
      <c r="H70" s="101">
        <f>H4+H6+H14+H22+H29+H43+H46+H48+H55+H67+H69+H60</f>
        <v>81293</v>
      </c>
      <c r="I70" s="101">
        <f>I4+I6+I14+I22+I29+I43+I46+I48+I55+I67+I69+I60</f>
        <v>83691</v>
      </c>
      <c r="J70" s="101">
        <f>J4+J6+J14+J22+J29+J43+J46+J48+J55+J67+J69+J60</f>
        <v>84761</v>
      </c>
    </row>
    <row r="71" spans="1:10" ht="12.75" customHeight="1">
      <c r="A71" s="158" t="s">
        <v>103</v>
      </c>
      <c r="B71" s="204">
        <v>68</v>
      </c>
      <c r="C71" s="206"/>
      <c r="D71" s="206"/>
      <c r="E71" s="209" t="s">
        <v>140</v>
      </c>
      <c r="F71" s="210"/>
      <c r="G71" s="173">
        <v>8090</v>
      </c>
      <c r="H71" s="215">
        <f>8090+7165-200+100</f>
        <v>15155</v>
      </c>
      <c r="I71" s="215">
        <f>8090+7165-200+100+8423+2500</f>
        <v>26078</v>
      </c>
      <c r="J71" s="173">
        <f>8090+7165-200+100+8423+2500</f>
        <v>26078</v>
      </c>
    </row>
    <row r="72" spans="1:10" ht="12.75">
      <c r="A72" s="159"/>
      <c r="B72" s="205"/>
      <c r="C72" s="207"/>
      <c r="D72" s="207"/>
      <c r="E72" s="211"/>
      <c r="F72" s="212"/>
      <c r="G72" s="151"/>
      <c r="H72" s="216"/>
      <c r="I72" s="216"/>
      <c r="J72" s="151"/>
    </row>
    <row r="73" spans="1:10" ht="12.75">
      <c r="A73" s="159"/>
      <c r="B73" s="205"/>
      <c r="C73" s="207"/>
      <c r="D73" s="207"/>
      <c r="E73" s="211"/>
      <c r="F73" s="212"/>
      <c r="G73" s="151"/>
      <c r="H73" s="216"/>
      <c r="I73" s="216"/>
      <c r="J73" s="151"/>
    </row>
    <row r="74" spans="1:10" ht="12.75">
      <c r="A74" s="159"/>
      <c r="B74" s="205"/>
      <c r="C74" s="207"/>
      <c r="D74" s="207"/>
      <c r="E74" s="211"/>
      <c r="F74" s="212"/>
      <c r="G74" s="151"/>
      <c r="H74" s="216"/>
      <c r="I74" s="216"/>
      <c r="J74" s="151"/>
    </row>
    <row r="75" spans="1:10" ht="12.75">
      <c r="A75" s="159"/>
      <c r="B75" s="205"/>
      <c r="C75" s="207"/>
      <c r="D75" s="207"/>
      <c r="E75" s="211"/>
      <c r="F75" s="212"/>
      <c r="G75" s="151"/>
      <c r="H75" s="216"/>
      <c r="I75" s="216"/>
      <c r="J75" s="151"/>
    </row>
    <row r="76" spans="1:10" ht="12.75">
      <c r="A76" s="159"/>
      <c r="B76" s="205"/>
      <c r="C76" s="207"/>
      <c r="D76" s="207"/>
      <c r="E76" s="211"/>
      <c r="F76" s="212"/>
      <c r="G76" s="151"/>
      <c r="H76" s="216"/>
      <c r="I76" s="216"/>
      <c r="J76" s="151"/>
    </row>
    <row r="77" spans="1:10" ht="12.75">
      <c r="A77" s="159"/>
      <c r="B77" s="205"/>
      <c r="C77" s="207"/>
      <c r="D77" s="207"/>
      <c r="E77" s="211"/>
      <c r="F77" s="212"/>
      <c r="G77" s="151"/>
      <c r="H77" s="216"/>
      <c r="I77" s="216"/>
      <c r="J77" s="151"/>
    </row>
    <row r="78" spans="1:10" ht="12.75">
      <c r="A78" s="159"/>
      <c r="B78" s="181"/>
      <c r="C78" s="208"/>
      <c r="D78" s="208"/>
      <c r="E78" s="213"/>
      <c r="F78" s="214"/>
      <c r="G78" s="152"/>
      <c r="H78" s="217"/>
      <c r="I78" s="217"/>
      <c r="J78" s="152"/>
    </row>
    <row r="79" spans="1:10" ht="12.75">
      <c r="A79" s="159"/>
      <c r="B79" s="11">
        <v>69</v>
      </c>
      <c r="C79" s="11"/>
      <c r="D79" s="11"/>
      <c r="E79" s="144"/>
      <c r="F79" s="175"/>
      <c r="G79" s="104"/>
      <c r="H79" s="104"/>
      <c r="I79" s="104"/>
      <c r="J79" s="104"/>
    </row>
    <row r="80" spans="1:10" ht="12.75">
      <c r="A80" s="159"/>
      <c r="B80" s="11">
        <v>70</v>
      </c>
      <c r="C80" s="11"/>
      <c r="D80" s="11"/>
      <c r="E80" s="144"/>
      <c r="F80" s="175"/>
      <c r="G80" s="104"/>
      <c r="H80" s="104"/>
      <c r="I80" s="104"/>
      <c r="J80" s="104"/>
    </row>
    <row r="81" spans="1:10" ht="13.5" thickBot="1">
      <c r="A81" s="193"/>
      <c r="B81" s="15">
        <v>71</v>
      </c>
      <c r="C81" s="15"/>
      <c r="D81" s="15"/>
      <c r="E81" s="200" t="s">
        <v>62</v>
      </c>
      <c r="F81" s="201"/>
      <c r="G81" s="102">
        <f>SUM(G71:G80)</f>
        <v>8090</v>
      </c>
      <c r="H81" s="102">
        <f>SUM(H71:H80)</f>
        <v>15155</v>
      </c>
      <c r="I81" s="102">
        <f>SUM(I71:I80)</f>
        <v>26078</v>
      </c>
      <c r="J81" s="102">
        <f>SUM(J71:J80)</f>
        <v>26078</v>
      </c>
    </row>
    <row r="82" spans="1:10" ht="13.5" thickBot="1">
      <c r="A82" s="60"/>
      <c r="B82" s="61">
        <v>72</v>
      </c>
      <c r="C82" s="61"/>
      <c r="D82" s="61"/>
      <c r="E82" s="198" t="s">
        <v>75</v>
      </c>
      <c r="F82" s="199"/>
      <c r="G82" s="103">
        <f>G70+G81</f>
        <v>92169</v>
      </c>
      <c r="H82" s="103">
        <f>H70+H81</f>
        <v>96448</v>
      </c>
      <c r="I82" s="103">
        <f>I70+I81</f>
        <v>109769</v>
      </c>
      <c r="J82" s="103">
        <f>J70+J81</f>
        <v>110839</v>
      </c>
    </row>
    <row r="83" ht="12.75">
      <c r="F83" s="75"/>
    </row>
    <row r="84" spans="5:6" ht="12.75">
      <c r="E84" s="75"/>
      <c r="F84" s="75"/>
    </row>
    <row r="85" ht="12.75">
      <c r="F85" s="75" t="s">
        <v>107</v>
      </c>
    </row>
  </sheetData>
  <mergeCells count="90">
    <mergeCell ref="I49:I51"/>
    <mergeCell ref="I64:I65"/>
    <mergeCell ref="I71:I78"/>
    <mergeCell ref="G71:G78"/>
    <mergeCell ref="H49:H51"/>
    <mergeCell ref="H64:H65"/>
    <mergeCell ref="H71:H78"/>
    <mergeCell ref="B71:B78"/>
    <mergeCell ref="C71:C78"/>
    <mergeCell ref="D71:D78"/>
    <mergeCell ref="E71:F78"/>
    <mergeCell ref="E68:F68"/>
    <mergeCell ref="E70:F70"/>
    <mergeCell ref="E67:F67"/>
    <mergeCell ref="G49:G51"/>
    <mergeCell ref="G64:G65"/>
    <mergeCell ref="E66:F66"/>
    <mergeCell ref="E69:F69"/>
    <mergeCell ref="E55:F55"/>
    <mergeCell ref="E54:F54"/>
    <mergeCell ref="E63:F63"/>
    <mergeCell ref="E43:F43"/>
    <mergeCell ref="E45:F45"/>
    <mergeCell ref="E44:F44"/>
    <mergeCell ref="E46:F46"/>
    <mergeCell ref="E47:F47"/>
    <mergeCell ref="E82:F82"/>
    <mergeCell ref="E79:F79"/>
    <mergeCell ref="E81:F81"/>
    <mergeCell ref="E80:F80"/>
    <mergeCell ref="E58:F58"/>
    <mergeCell ref="E52:F52"/>
    <mergeCell ref="E59:F59"/>
    <mergeCell ref="E60:F60"/>
    <mergeCell ref="E64:F64"/>
    <mergeCell ref="E22:F22"/>
    <mergeCell ref="E38:F38"/>
    <mergeCell ref="E35:F35"/>
    <mergeCell ref="E39:F39"/>
    <mergeCell ref="E36:F36"/>
    <mergeCell ref="E26:F26"/>
    <mergeCell ref="E31:F31"/>
    <mergeCell ref="E32:F32"/>
    <mergeCell ref="E37:F37"/>
    <mergeCell ref="E33:F33"/>
    <mergeCell ref="E14:F14"/>
    <mergeCell ref="E24:F24"/>
    <mergeCell ref="A71:A81"/>
    <mergeCell ref="A3:A70"/>
    <mergeCell ref="E16:F16"/>
    <mergeCell ref="E17:F17"/>
    <mergeCell ref="E18:F18"/>
    <mergeCell ref="E19:F19"/>
    <mergeCell ref="E20:F20"/>
    <mergeCell ref="E11:F11"/>
    <mergeCell ref="E23:F23"/>
    <mergeCell ref="E25:F25"/>
    <mergeCell ref="E53:F53"/>
    <mergeCell ref="E4:F4"/>
    <mergeCell ref="E48:F48"/>
    <mergeCell ref="E49:F49"/>
    <mergeCell ref="E12:F12"/>
    <mergeCell ref="E13:F13"/>
    <mergeCell ref="E15:F15"/>
    <mergeCell ref="E8:F8"/>
    <mergeCell ref="A1:E1"/>
    <mergeCell ref="E2:F2"/>
    <mergeCell ref="E9:F9"/>
    <mergeCell ref="E10:F10"/>
    <mergeCell ref="E3:F3"/>
    <mergeCell ref="E6:F6"/>
    <mergeCell ref="E7:F7"/>
    <mergeCell ref="E5:F5"/>
    <mergeCell ref="E42:F42"/>
    <mergeCell ref="E40:F40"/>
    <mergeCell ref="E34:F34"/>
    <mergeCell ref="B27:B28"/>
    <mergeCell ref="C27:C28"/>
    <mergeCell ref="D27:D28"/>
    <mergeCell ref="E27:E28"/>
    <mergeCell ref="J49:J51"/>
    <mergeCell ref="J64:J65"/>
    <mergeCell ref="J71:J78"/>
    <mergeCell ref="F1:J1"/>
    <mergeCell ref="E61:F61"/>
    <mergeCell ref="E62:F62"/>
    <mergeCell ref="E56:F56"/>
    <mergeCell ref="E50:F50"/>
    <mergeCell ref="E41:F41"/>
    <mergeCell ref="E29:F29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zoomScale="75" zoomScaleNormal="75" workbookViewId="0" topLeftCell="A22">
      <selection activeCell="G62" sqref="G62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20" t="s">
        <v>191</v>
      </c>
      <c r="B2" s="220"/>
      <c r="C2" s="220"/>
      <c r="D2" s="220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53" t="s">
        <v>189</v>
      </c>
      <c r="F4" s="153"/>
      <c r="G4" s="154"/>
      <c r="H4" s="154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14" t="s">
        <v>160</v>
      </c>
      <c r="F5" s="114" t="s">
        <v>166</v>
      </c>
      <c r="G5" s="114" t="s">
        <v>181</v>
      </c>
      <c r="H5" s="114" t="s">
        <v>187</v>
      </c>
    </row>
    <row r="6" spans="1:8" ht="12.75">
      <c r="A6" s="21">
        <v>1</v>
      </c>
      <c r="B6" s="14">
        <v>8115</v>
      </c>
      <c r="C6" s="14"/>
      <c r="D6" s="28" t="s">
        <v>95</v>
      </c>
      <c r="E6" s="48">
        <v>-330</v>
      </c>
      <c r="F6" s="48">
        <v>-330</v>
      </c>
      <c r="G6" s="48">
        <v>-330</v>
      </c>
      <c r="H6" s="48">
        <v>-330</v>
      </c>
    </row>
    <row r="7" spans="1:8" ht="12.75">
      <c r="A7" s="22">
        <v>2</v>
      </c>
      <c r="B7" s="11">
        <v>8115</v>
      </c>
      <c r="C7" s="11"/>
      <c r="D7" s="2" t="s">
        <v>81</v>
      </c>
      <c r="E7" s="56">
        <v>15000</v>
      </c>
      <c r="F7" s="58">
        <v>15360</v>
      </c>
      <c r="G7" s="58">
        <f>15360-181-8-9</f>
        <v>15162</v>
      </c>
      <c r="H7" s="58">
        <f>15360-181-8-9-550</f>
        <v>14612</v>
      </c>
    </row>
    <row r="8" spans="1:8" ht="12.75">
      <c r="A8" s="22">
        <v>3</v>
      </c>
      <c r="B8" s="11">
        <v>8115</v>
      </c>
      <c r="C8" s="11"/>
      <c r="D8" s="2" t="s">
        <v>135</v>
      </c>
      <c r="E8" s="56">
        <v>800</v>
      </c>
      <c r="F8" s="56">
        <v>800</v>
      </c>
      <c r="G8" s="56">
        <v>800</v>
      </c>
      <c r="H8" s="56">
        <v>800</v>
      </c>
    </row>
    <row r="9" spans="1:8" ht="12.75">
      <c r="A9" s="22">
        <v>4</v>
      </c>
      <c r="B9" s="11">
        <v>8115</v>
      </c>
      <c r="C9" s="2"/>
      <c r="D9" s="2" t="s">
        <v>131</v>
      </c>
      <c r="E9" s="56"/>
      <c r="F9" s="56"/>
      <c r="G9" s="56"/>
      <c r="H9" s="56"/>
    </row>
    <row r="10" spans="1:8" s="80" customFormat="1" ht="12.75" customHeight="1">
      <c r="A10" s="76">
        <v>5</v>
      </c>
      <c r="B10" s="77">
        <v>8115</v>
      </c>
      <c r="C10" s="78"/>
      <c r="D10" s="79" t="s">
        <v>132</v>
      </c>
      <c r="E10" s="47"/>
      <c r="F10" s="47"/>
      <c r="G10" s="47"/>
      <c r="H10" s="47"/>
    </row>
    <row r="11" spans="1:8" ht="12.75">
      <c r="A11" s="22">
        <v>6</v>
      </c>
      <c r="B11" s="11">
        <v>8115</v>
      </c>
      <c r="C11" s="2"/>
      <c r="D11" s="2" t="s">
        <v>168</v>
      </c>
      <c r="E11" s="56">
        <v>-634</v>
      </c>
      <c r="F11" s="56">
        <v>-634</v>
      </c>
      <c r="G11" s="56">
        <v>-634</v>
      </c>
      <c r="H11" s="56">
        <v>-634</v>
      </c>
    </row>
    <row r="12" spans="1:8" ht="12.75">
      <c r="A12" s="22">
        <v>7</v>
      </c>
      <c r="B12" s="11"/>
      <c r="C12" s="2"/>
      <c r="D12" s="2"/>
      <c r="E12" s="56"/>
      <c r="F12" s="56"/>
      <c r="G12" s="56"/>
      <c r="H12" s="56"/>
    </row>
    <row r="13" spans="1:8" ht="12.75">
      <c r="A13" s="22">
        <v>8</v>
      </c>
      <c r="B13" s="11">
        <v>8115</v>
      </c>
      <c r="C13" s="2"/>
      <c r="D13" s="2" t="s">
        <v>159</v>
      </c>
      <c r="E13" s="56">
        <v>0</v>
      </c>
      <c r="F13" s="56">
        <v>0</v>
      </c>
      <c r="G13" s="56">
        <v>-220</v>
      </c>
      <c r="H13" s="56">
        <v>-220</v>
      </c>
    </row>
    <row r="14" spans="1:8" ht="12.75">
      <c r="A14" s="22">
        <v>9</v>
      </c>
      <c r="B14" s="11">
        <v>8124</v>
      </c>
      <c r="C14" s="2"/>
      <c r="D14" s="2" t="s">
        <v>150</v>
      </c>
      <c r="E14" s="46">
        <v>-3245</v>
      </c>
      <c r="F14" s="46">
        <v>-3245</v>
      </c>
      <c r="G14" s="46">
        <v>-3245</v>
      </c>
      <c r="H14" s="46">
        <v>-3245</v>
      </c>
    </row>
    <row r="15" spans="1:8" ht="12.75">
      <c r="A15" s="22">
        <v>10</v>
      </c>
      <c r="B15" s="11">
        <v>8115</v>
      </c>
      <c r="C15" s="2"/>
      <c r="D15" s="2" t="s">
        <v>161</v>
      </c>
      <c r="E15" s="56">
        <v>-200</v>
      </c>
      <c r="F15" s="56">
        <v>-200</v>
      </c>
      <c r="G15" s="56">
        <v>-200</v>
      </c>
      <c r="H15" s="56">
        <v>-200</v>
      </c>
    </row>
    <row r="16" spans="1:8" ht="12.75">
      <c r="A16" s="22">
        <v>11</v>
      </c>
      <c r="B16" s="11">
        <v>8124</v>
      </c>
      <c r="C16" s="2"/>
      <c r="D16" s="2" t="s">
        <v>151</v>
      </c>
      <c r="E16" s="46">
        <v>-1061</v>
      </c>
      <c r="F16" s="46">
        <v>-1061</v>
      </c>
      <c r="G16" s="46">
        <v>-1061</v>
      </c>
      <c r="H16" s="46">
        <v>-1061</v>
      </c>
    </row>
    <row r="17" spans="1:8" ht="12.75">
      <c r="A17" s="22">
        <v>12</v>
      </c>
      <c r="B17" s="11"/>
      <c r="C17" s="2"/>
      <c r="D17" s="2"/>
      <c r="E17" s="56"/>
      <c r="F17" s="56"/>
      <c r="G17" s="56"/>
      <c r="H17" s="56"/>
    </row>
    <row r="18" spans="1:8" ht="12.75">
      <c r="A18" s="22">
        <v>13</v>
      </c>
      <c r="B18" s="11"/>
      <c r="C18" s="2"/>
      <c r="D18" s="2"/>
      <c r="E18" s="56"/>
      <c r="F18" s="56"/>
      <c r="G18" s="56"/>
      <c r="H18" s="56"/>
    </row>
    <row r="19" spans="1:8" ht="12.75">
      <c r="A19" s="22">
        <v>14</v>
      </c>
      <c r="B19" s="11"/>
      <c r="C19" s="2"/>
      <c r="D19" s="2"/>
      <c r="E19" s="56"/>
      <c r="F19" s="56"/>
      <c r="G19" s="56"/>
      <c r="H19" s="56"/>
    </row>
    <row r="20" spans="1:8" ht="12.75">
      <c r="A20" s="22">
        <v>15</v>
      </c>
      <c r="B20" s="11">
        <v>8124</v>
      </c>
      <c r="C20" s="2"/>
      <c r="D20" s="2" t="s">
        <v>137</v>
      </c>
      <c r="E20" s="26">
        <v>-800</v>
      </c>
      <c r="F20" s="26">
        <v>-800</v>
      </c>
      <c r="G20" s="26">
        <v>-800</v>
      </c>
      <c r="H20" s="26">
        <v>-800</v>
      </c>
    </row>
    <row r="21" spans="1:8" ht="12.75">
      <c r="A21" s="22">
        <v>16</v>
      </c>
      <c r="B21" s="11">
        <v>8124</v>
      </c>
      <c r="C21" s="2"/>
      <c r="D21" s="2" t="s">
        <v>149</v>
      </c>
      <c r="E21" s="46">
        <v>-1044</v>
      </c>
      <c r="F21" s="46">
        <v>-1044</v>
      </c>
      <c r="G21" s="46">
        <v>-1044</v>
      </c>
      <c r="H21" s="46">
        <v>-1044</v>
      </c>
    </row>
    <row r="22" spans="1:8" ht="12.75">
      <c r="A22" s="22">
        <v>17</v>
      </c>
      <c r="B22" s="11"/>
      <c r="C22" s="2"/>
      <c r="D22" s="2"/>
      <c r="E22" s="46"/>
      <c r="F22" s="46"/>
      <c r="G22" s="46"/>
      <c r="H22" s="46"/>
    </row>
    <row r="23" spans="1:8" ht="12.75">
      <c r="A23" s="118">
        <v>18</v>
      </c>
      <c r="B23" s="13"/>
      <c r="C23" s="119"/>
      <c r="D23" s="119"/>
      <c r="E23" s="120"/>
      <c r="F23" s="120"/>
      <c r="G23" s="120"/>
      <c r="H23" s="120"/>
    </row>
    <row r="24" spans="1:8" ht="13.5" thickBot="1">
      <c r="A24" s="49">
        <v>19</v>
      </c>
      <c r="B24" s="15"/>
      <c r="C24" s="50"/>
      <c r="D24" s="50"/>
      <c r="E24" s="34"/>
      <c r="F24" s="34"/>
      <c r="G24" s="34"/>
      <c r="H24" s="34"/>
    </row>
    <row r="25" spans="1:8" ht="13.5" thickBot="1">
      <c r="A25" s="23">
        <v>20</v>
      </c>
      <c r="B25" s="20"/>
      <c r="C25" s="18"/>
      <c r="D25" s="19" t="s">
        <v>80</v>
      </c>
      <c r="E25" s="51">
        <f>SUM(E6:E24)</f>
        <v>8486</v>
      </c>
      <c r="F25" s="51">
        <f>SUM(F6:F24)</f>
        <v>8846</v>
      </c>
      <c r="G25" s="51">
        <f>SUM(G6:G24)</f>
        <v>8428</v>
      </c>
      <c r="H25" s="51">
        <f>SUM(H6:H24)</f>
        <v>7878</v>
      </c>
    </row>
    <row r="27" ht="13.5" thickBot="1"/>
    <row r="28" spans="4:8" ht="12.75">
      <c r="D28" s="29" t="s">
        <v>64</v>
      </c>
      <c r="E28" s="30">
        <f>'příjmy 2012'!H87</f>
        <v>83683</v>
      </c>
      <c r="F28" s="30">
        <f>'příjmy 2012'!I87</f>
        <v>87602</v>
      </c>
      <c r="G28" s="30">
        <f>'příjmy 2012'!J87</f>
        <v>101341</v>
      </c>
      <c r="H28" s="30">
        <f>'příjmy 2012'!K87</f>
        <v>102961</v>
      </c>
    </row>
    <row r="29" spans="4:8" ht="12.75">
      <c r="D29" s="31" t="s">
        <v>65</v>
      </c>
      <c r="E29" s="32">
        <f>'výdaje 2012'!G82</f>
        <v>92169</v>
      </c>
      <c r="F29" s="32">
        <f>'výdaje 2012'!H82</f>
        <v>96448</v>
      </c>
      <c r="G29" s="32">
        <f>'výdaje 2012'!I82</f>
        <v>109769</v>
      </c>
      <c r="H29" s="32">
        <f>'výdaje 2012'!J82</f>
        <v>110839</v>
      </c>
    </row>
    <row r="30" spans="4:8" ht="12.75">
      <c r="D30" s="31" t="s">
        <v>85</v>
      </c>
      <c r="E30" s="26">
        <f>E28-E29</f>
        <v>-8486</v>
      </c>
      <c r="F30" s="26">
        <f>F28-F29</f>
        <v>-8846</v>
      </c>
      <c r="G30" s="26">
        <f>G28-G29</f>
        <v>-8428</v>
      </c>
      <c r="H30" s="26">
        <f>H28-H29</f>
        <v>-7878</v>
      </c>
    </row>
    <row r="31" spans="4:8" ht="13.5" thickBot="1">
      <c r="D31" s="33" t="s">
        <v>66</v>
      </c>
      <c r="E31" s="34">
        <f>E25</f>
        <v>8486</v>
      </c>
      <c r="F31" s="34">
        <f>F25</f>
        <v>8846</v>
      </c>
      <c r="G31" s="34">
        <f>G25</f>
        <v>8428</v>
      </c>
      <c r="H31" s="34">
        <f>H25</f>
        <v>7878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4" s="105" customFormat="1" ht="14.25">
      <c r="A37" s="1"/>
      <c r="B37" s="116"/>
      <c r="D37" s="115"/>
    </row>
    <row r="38" spans="1:8" s="105" customFormat="1" ht="15">
      <c r="A38" s="1"/>
      <c r="B38" s="1"/>
      <c r="D38" s="141" t="s">
        <v>163</v>
      </c>
      <c r="E38" s="10"/>
      <c r="F38" s="10"/>
      <c r="G38" s="10"/>
      <c r="H38" s="10"/>
    </row>
    <row r="39" spans="1:8" s="105" customFormat="1" ht="12.75">
      <c r="A39" s="111"/>
      <c r="B39" s="111"/>
      <c r="C39" s="111"/>
      <c r="D39" s="139"/>
      <c r="E39" s="10"/>
      <c r="F39" s="10"/>
      <c r="G39" s="10"/>
      <c r="H39" s="10"/>
    </row>
    <row r="40" spans="1:8" s="105" customFormat="1" ht="34.5" customHeight="1">
      <c r="A40" s="108"/>
      <c r="B40" s="124"/>
      <c r="C40" s="108"/>
      <c r="D40" s="221" t="s">
        <v>162</v>
      </c>
      <c r="E40" s="222"/>
      <c r="F40" s="222"/>
      <c r="G40" s="10"/>
      <c r="H40" s="10">
        <v>7200</v>
      </c>
    </row>
    <row r="41" spans="1:8" s="105" customFormat="1" ht="12.75">
      <c r="A41" s="108"/>
      <c r="B41" s="108"/>
      <c r="C41" s="108"/>
      <c r="D41" s="113"/>
      <c r="E41" s="10"/>
      <c r="F41" s="10"/>
      <c r="G41" s="10"/>
      <c r="H41" s="10"/>
    </row>
    <row r="42" spans="1:8" s="105" customFormat="1" ht="12.75">
      <c r="A42" s="109"/>
      <c r="B42" s="109"/>
      <c r="C42" s="110"/>
      <c r="D42" s="36" t="s">
        <v>177</v>
      </c>
      <c r="E42" s="10"/>
      <c r="F42" s="10"/>
      <c r="G42" s="10"/>
      <c r="H42" s="10">
        <v>1080</v>
      </c>
    </row>
    <row r="43" spans="1:8" s="105" customFormat="1" ht="12.75">
      <c r="A43" s="109"/>
      <c r="B43" s="112"/>
      <c r="C43" s="112"/>
      <c r="D43" s="139" t="s">
        <v>164</v>
      </c>
      <c r="E43" s="10"/>
      <c r="F43" s="10"/>
      <c r="G43" s="10"/>
      <c r="H43" s="10">
        <v>6120</v>
      </c>
    </row>
    <row r="44" spans="1:8" s="105" customFormat="1" ht="12.75">
      <c r="A44" s="109"/>
      <c r="B44" s="109"/>
      <c r="C44" s="110"/>
      <c r="D44" s="10"/>
      <c r="E44" s="10"/>
      <c r="F44" s="10"/>
      <c r="G44" s="10"/>
      <c r="H44" s="10"/>
    </row>
    <row r="45" spans="1:8" s="105" customFormat="1" ht="12.75">
      <c r="A45" s="109"/>
      <c r="B45" s="109"/>
      <c r="C45" s="110"/>
      <c r="D45" s="110"/>
      <c r="E45" s="10"/>
      <c r="F45" s="10"/>
      <c r="G45" s="10"/>
      <c r="H45" s="10"/>
    </row>
    <row r="46" spans="1:8" s="105" customFormat="1" ht="15">
      <c r="A46" s="109"/>
      <c r="B46" s="109"/>
      <c r="C46" s="110"/>
      <c r="D46" s="124"/>
      <c r="E46" s="10"/>
      <c r="F46" s="10"/>
      <c r="G46" s="10"/>
      <c r="H46" s="10"/>
    </row>
    <row r="47" spans="1:8" s="105" customFormat="1" ht="12.75">
      <c r="A47" s="109"/>
      <c r="B47" s="109"/>
      <c r="C47" s="110"/>
      <c r="D47" s="110"/>
      <c r="E47" s="10"/>
      <c r="F47" s="10"/>
      <c r="G47" s="10"/>
      <c r="H47" s="10"/>
    </row>
    <row r="48" spans="1:8" s="105" customFormat="1" ht="12.75">
      <c r="A48" s="109"/>
      <c r="B48" s="109"/>
      <c r="C48" s="110"/>
      <c r="D48" s="140"/>
      <c r="E48" s="10"/>
      <c r="F48" s="10"/>
      <c r="G48" s="10"/>
      <c r="H48" s="10"/>
    </row>
    <row r="49" spans="1:8" s="105" customFormat="1" ht="12.75">
      <c r="A49" s="109"/>
      <c r="B49" s="109"/>
      <c r="C49" s="110"/>
      <c r="D49" s="140"/>
      <c r="E49" s="10"/>
      <c r="F49" s="10"/>
      <c r="G49" s="10"/>
      <c r="H49" s="10"/>
    </row>
    <row r="50" spans="1:8" s="105" customFormat="1" ht="12.75">
      <c r="A50" s="109"/>
      <c r="B50" s="109"/>
      <c r="C50" s="110"/>
      <c r="D50" s="110"/>
      <c r="E50" s="10"/>
      <c r="F50" s="10"/>
      <c r="G50" s="10"/>
      <c r="H50" s="10"/>
    </row>
    <row r="51" spans="1:4" s="105" customFormat="1" ht="12.75">
      <c r="A51" s="109"/>
      <c r="B51" s="109"/>
      <c r="C51" s="110"/>
      <c r="D51" s="110"/>
    </row>
    <row r="52" spans="1:4" s="105" customFormat="1" ht="12.75">
      <c r="A52" s="109"/>
      <c r="B52" s="112"/>
      <c r="C52" s="112"/>
      <c r="D52" s="112"/>
    </row>
    <row r="53" spans="1:4" s="105" customFormat="1" ht="12.75">
      <c r="A53" s="109"/>
      <c r="B53" s="109"/>
      <c r="C53" s="110"/>
      <c r="D53" s="110"/>
    </row>
    <row r="54" spans="1:6" s="105" customFormat="1" ht="12.75">
      <c r="A54" s="109"/>
      <c r="B54" s="109"/>
      <c r="C54" s="110"/>
      <c r="D54" s="110"/>
      <c r="F54" s="1" t="s">
        <v>179</v>
      </c>
    </row>
    <row r="55" spans="1:6" s="105" customFormat="1" ht="12.75">
      <c r="A55" s="109"/>
      <c r="B55" s="109"/>
      <c r="C55" s="110"/>
      <c r="D55" s="110"/>
      <c r="F55" s="1" t="s">
        <v>180</v>
      </c>
    </row>
    <row r="56" spans="1:4" s="105" customFormat="1" ht="12" customHeight="1">
      <c r="A56" s="109"/>
      <c r="B56" s="109"/>
      <c r="C56" s="110"/>
      <c r="D56" s="110"/>
    </row>
    <row r="57" spans="1:4" s="105" customFormat="1" ht="12" customHeight="1">
      <c r="A57" s="1"/>
      <c r="B57" s="1"/>
      <c r="D57" s="121"/>
    </row>
    <row r="58" spans="1:2" s="105" customFormat="1" ht="12" customHeight="1">
      <c r="A58" s="1"/>
      <c r="B58" s="1"/>
    </row>
    <row r="59" spans="1:2" s="105" customFormat="1" ht="12" customHeight="1">
      <c r="A59" s="1"/>
      <c r="B59" s="1"/>
    </row>
    <row r="60" spans="1:2" s="105" customFormat="1" ht="12.75">
      <c r="A60" s="1"/>
      <c r="B60" s="1"/>
    </row>
    <row r="61" spans="1:2" s="105" customFormat="1" ht="12.75">
      <c r="A61" s="1"/>
      <c r="B61" s="1"/>
    </row>
    <row r="62" spans="1:4" s="105" customFormat="1" ht="12.75">
      <c r="A62" s="107"/>
      <c r="B62" s="107"/>
      <c r="C62" s="107"/>
      <c r="D62" s="107"/>
    </row>
    <row r="63" spans="1:2" s="105" customFormat="1" ht="12.75">
      <c r="A63" s="1"/>
      <c r="B63" s="1"/>
    </row>
    <row r="64" spans="1:4" s="105" customFormat="1" ht="12.75">
      <c r="A64" s="1"/>
      <c r="B64" s="106"/>
      <c r="C64" s="106"/>
      <c r="D64" s="106"/>
    </row>
    <row r="65" spans="1:2" s="105" customFormat="1" ht="12.75">
      <c r="A65" s="1"/>
      <c r="B65" s="1"/>
    </row>
    <row r="66" spans="1:4" s="105" customFormat="1" ht="12.75">
      <c r="A66" s="1"/>
      <c r="B66" s="106"/>
      <c r="C66" s="106"/>
      <c r="D66" s="106"/>
    </row>
    <row r="67" spans="1:2" s="105" customFormat="1" ht="12.75">
      <c r="A67" s="1"/>
      <c r="B67" s="1"/>
    </row>
    <row r="68" spans="1:4" s="105" customFormat="1" ht="12.75">
      <c r="A68" s="1"/>
      <c r="B68" s="106"/>
      <c r="C68" s="106"/>
      <c r="D68" s="106"/>
    </row>
    <row r="69" spans="1:4" s="105" customFormat="1" ht="12.75">
      <c r="A69" s="1"/>
      <c r="B69" s="106"/>
      <c r="C69" s="106"/>
      <c r="D69" s="106"/>
    </row>
    <row r="70" spans="1:4" s="105" customFormat="1" ht="12.75">
      <c r="A70" s="1"/>
      <c r="B70" s="106"/>
      <c r="C70" s="106"/>
      <c r="D70" s="86" t="s">
        <v>195</v>
      </c>
    </row>
    <row r="72" spans="1:8" ht="12.75">
      <c r="A72" s="223" t="s">
        <v>178</v>
      </c>
      <c r="B72" s="224"/>
      <c r="C72" s="224"/>
      <c r="D72" s="224"/>
      <c r="E72" s="224"/>
      <c r="F72" s="224"/>
      <c r="G72" s="224"/>
      <c r="H72" s="224"/>
    </row>
    <row r="74" ht="12.75">
      <c r="D74" s="86"/>
    </row>
    <row r="75" ht="12.75">
      <c r="B75" s="27"/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4">
    <mergeCell ref="A2:D2"/>
    <mergeCell ref="D40:F40"/>
    <mergeCell ref="A72:H72"/>
    <mergeCell ref="E4:H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2012-08-20T14:36:19Z</cp:lastPrinted>
  <dcterms:created xsi:type="dcterms:W3CDTF">2003-01-03T12:32:00Z</dcterms:created>
  <dcterms:modified xsi:type="dcterms:W3CDTF">2012-09-12T07:24:31Z</dcterms:modified>
  <cp:category/>
  <cp:version/>
  <cp:contentType/>
  <cp:contentStatus/>
</cp:coreProperties>
</file>