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0"/>
  </bookViews>
  <sheets>
    <sheet name="příjmy 2010" sheetId="1" r:id="rId1"/>
    <sheet name="výdaje 2010" sheetId="2" r:id="rId2"/>
    <sheet name="financování 2010" sheetId="3" r:id="rId3"/>
  </sheets>
  <definedNames/>
  <calcPr fullCalcOnLoad="1"/>
</workbook>
</file>

<file path=xl/comments2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<sst xmlns="http://schemas.openxmlformats.org/spreadsheetml/2006/main" count="228" uniqueCount="208">
  <si>
    <t>§</t>
  </si>
  <si>
    <t>pol.</t>
  </si>
  <si>
    <t>text</t>
  </si>
  <si>
    <t>DPH</t>
  </si>
  <si>
    <t>DP právnických osob</t>
  </si>
  <si>
    <t>DP PO - obec</t>
  </si>
  <si>
    <t>správní popl., hrací automaty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</si>
  <si>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</si>
  <si>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</si>
  <si>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</si>
  <si>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</si>
  <si>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</si>
  <si>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</si>
  <si>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</si>
  <si>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</si>
  <si>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</si>
  <si>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</si>
  <si>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</si>
  <si>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</si>
  <si>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</si>
  <si>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</si>
  <si>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</si>
  <si>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</si>
  <si>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</si>
  <si>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</si>
  <si>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</si>
  <si>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</si>
  <si>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</si>
  <si>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</si>
  <si>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</si>
  <si>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</si>
  <si>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</si>
  <si>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</si>
  <si>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</si>
  <si>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</si>
  <si>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</si>
  <si>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</si>
  <si>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</si>
  <si>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</si>
  <si>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</si>
  <si>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</si>
  <si>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</si>
  <si>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</si>
  <si>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</si>
  <si>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</si>
  <si>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</si>
  <si>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</si>
  <si>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</si>
  <si>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</si>
  <si>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</si>
  <si>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</si>
  <si>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</si>
  <si>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</si>
  <si>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</si>
  <si>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</si>
  <si>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sbor dobrovolných hasičů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</si>
  <si>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</si>
  <si>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</si>
  <si>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</si>
  <si>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</si>
  <si>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</si>
  <si>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</si>
  <si>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</si>
  <si>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</si>
  <si>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</si>
  <si>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</si>
  <si>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fond rozvoje bydlení</t>
  </si>
  <si>
    <t>splátka půjčky OSBD</t>
  </si>
  <si>
    <t>splátky půjček 22 b.j.</t>
  </si>
  <si>
    <t>příjmy</t>
  </si>
  <si>
    <t>výdaje</t>
  </si>
  <si>
    <t>financování</t>
  </si>
  <si>
    <t>výdaje bydlení, kom. služby</t>
  </si>
  <si>
    <t>daň z příjmu fyzických osob z kap. výnosů</t>
  </si>
  <si>
    <t>splátky půjček od obyvatelstva /FRB/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</si>
  <si>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</si>
  <si>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</si>
  <si>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</si>
  <si>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</si>
  <si>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</si>
  <si>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volby do zastupitelstva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</si>
  <si>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</si>
  <si>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</si>
  <si>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</si>
  <si>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</si>
  <si>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</si>
  <si>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</si>
  <si>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</si>
  <si>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</si>
  <si>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</si>
  <si>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</si>
  <si>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</si>
  <si>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dary obyvatelstvu</t>
  </si>
  <si>
    <t>6 % výtěžek z automatů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</si>
  <si>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</si>
  <si>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</si>
  <si>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</si>
  <si>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</si>
  <si>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</si>
  <si>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</si>
  <si>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</si>
  <si>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</si>
  <si>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</si>
  <si>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</si>
  <si>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</si>
  <si>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</si>
  <si>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</si>
  <si>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</si>
  <si>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</si>
  <si>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</si>
  <si>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</si>
  <si>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>investiční dary</t>
  </si>
  <si>
    <t xml:space="preserve">škola /nájem - byty/ </t>
  </si>
  <si>
    <t>6xxx</t>
  </si>
  <si>
    <t>ostatní příjmy, vratky transferů</t>
  </si>
  <si>
    <t>DPS - služby</t>
  </si>
  <si>
    <t>místní poplatek za provozovaný VHP</t>
  </si>
  <si>
    <t xml:space="preserve">            kapitálové výdaje</t>
  </si>
  <si>
    <t>splátky úvěr VB CZ a.s.</t>
  </si>
  <si>
    <t>příjmy z odpisů PO + odvody</t>
  </si>
  <si>
    <t>poplatek z ubytovací kapacity</t>
  </si>
  <si>
    <t>splátka půjčky od mikroregionu</t>
  </si>
  <si>
    <t>22,232x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</si>
  <si>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</si>
  <si>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</si>
  <si>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</si>
  <si>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</si>
  <si>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</si>
  <si>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splátka úvěru VB CZ, a.s.-refinancování</t>
  </si>
  <si>
    <t>4xxx</t>
  </si>
  <si>
    <t>SYNER - splátky dodav. úvěr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</si>
  <si>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</si>
  <si>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</si>
  <si>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</si>
  <si>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</si>
  <si>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</si>
  <si>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</si>
  <si>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</si>
  <si>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 xml:space="preserve">Spartak Chrastava  </t>
  </si>
  <si>
    <t>správa - pokuty, donucovací pokuty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</si>
  <si>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</si>
  <si>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</si>
  <si>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</si>
  <si>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</si>
  <si>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</si>
  <si>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</si>
  <si>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</si>
  <si>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 xml:space="preserve">soc. dávky - mimořádná okamžitá pomoc os. ohrož. </t>
  </si>
  <si>
    <t>soc. dávky - ostatní dávky sociální pomoci</t>
  </si>
  <si>
    <t>soc. dávky - přísp. na zvláštní pomůcky</t>
  </si>
  <si>
    <t>příspěvek na provoz motorového vozidla</t>
  </si>
  <si>
    <t>osadní výbor Andělská Hora</t>
  </si>
  <si>
    <t>osadní výbor Vítkov</t>
  </si>
  <si>
    <t xml:space="preserve">- 2 -   </t>
  </si>
  <si>
    <t>dotace KÚLK - hasiči</t>
  </si>
  <si>
    <t>dotace - výkon státní správy UZ 98116</t>
  </si>
  <si>
    <t>prodej pozemků</t>
  </si>
  <si>
    <t xml:space="preserve">prodej nemovitostí  </t>
  </si>
  <si>
    <t>dotace od obcí /žáci,přestupky,DPS/ Stráž</t>
  </si>
  <si>
    <t>dar - Římskokatolická farnost, Oblastní charita</t>
  </si>
  <si>
    <t>INTEGRA (soudní spor), 2009 EVOSA pozast.</t>
  </si>
  <si>
    <t xml:space="preserve">SFRB - splátka návratné výpomoci </t>
  </si>
  <si>
    <t>ostatní činnost v kultuře</t>
  </si>
  <si>
    <t>fond rezerv - spoluúčast dotačních titulů</t>
  </si>
  <si>
    <t xml:space="preserve">fond rezerv - jiné účely </t>
  </si>
  <si>
    <t>schválený rozpočet 09</t>
  </si>
  <si>
    <t>schválený rpzpočet 09</t>
  </si>
  <si>
    <t>schválený      rozpočet 09</t>
  </si>
  <si>
    <t>volby UZ 98348</t>
  </si>
  <si>
    <t xml:space="preserve">volby -  Evropský Parlament </t>
  </si>
  <si>
    <t>Ing. Michael Canov</t>
  </si>
  <si>
    <t>starosta</t>
  </si>
  <si>
    <t xml:space="preserve">sociální dávky + služby + veř. služba </t>
  </si>
  <si>
    <t>dotace CzechPOINT, VISK 3</t>
  </si>
  <si>
    <t>Mikroregion Hrádecko-Chrastavsko, ČSCH</t>
  </si>
  <si>
    <t>5. změna rozpočtu 09</t>
  </si>
  <si>
    <t xml:space="preserve">dotace na VPP úřad práce, KÚLK </t>
  </si>
  <si>
    <t>dotace EU+SR autobusové nádraží</t>
  </si>
  <si>
    <t>dotace EU+SR centrum volnočas. aktivit</t>
  </si>
  <si>
    <t>kontokorentní úvěr VB - předfinancování CVA</t>
  </si>
  <si>
    <t>provizorium 2010</t>
  </si>
  <si>
    <t>1332,34,35</t>
  </si>
  <si>
    <t>prostředky minulých let správa nemovitostí MBD</t>
  </si>
  <si>
    <t>tříděný odpad Ecokom + skládka</t>
  </si>
  <si>
    <t>0404 DPS, klub důchodců, protidrogová prevence</t>
  </si>
  <si>
    <t>fond kotelen   (26+518-500)</t>
  </si>
  <si>
    <t xml:space="preserve">kontokorentní úvěr VB - předfinancování RTN </t>
  </si>
  <si>
    <t>investiční úvěr VB - investiční úvěr RTN</t>
  </si>
  <si>
    <t>projekt revitalizace hřbitova (dotace 1250, vl. pr. 250)</t>
  </si>
  <si>
    <t>kontokor.úvěr - předfinancování CVA - splátka</t>
  </si>
  <si>
    <t>dotace EU+SR projekt RTN terminál</t>
  </si>
  <si>
    <t>kontokor. úvěr - předfinancování RTN - splátka</t>
  </si>
  <si>
    <t>investiční úvěr VB - investiční úvěr RTN - splátka</t>
  </si>
  <si>
    <t>dotace-posilování kont.part.měst(muzeum)</t>
  </si>
  <si>
    <t>těžební činnost - les</t>
  </si>
  <si>
    <t xml:space="preserve">Fond mikroprojektů </t>
  </si>
  <si>
    <t>ZM 1.2.2010</t>
  </si>
  <si>
    <t>……………………………………………………………….</t>
  </si>
  <si>
    <t>viz rozpis investiční plán</t>
  </si>
  <si>
    <t>- 4 -</t>
  </si>
  <si>
    <t>Společenský klub(SK,kino,knihovny,muzeum)</t>
  </si>
  <si>
    <t>Führichův dům - oprava (ČR-PL přeshraniční spolupráce)</t>
  </si>
  <si>
    <t xml:space="preserve">Příjmy - schválený rozpočet 2010  </t>
  </si>
  <si>
    <t>schválený rozpočet 2010</t>
  </si>
  <si>
    <t xml:space="preserve">Výdaje - schválený rozpočet 2010 </t>
  </si>
  <si>
    <t xml:space="preserve">Financování  - schválený rozpočet 2010 </t>
  </si>
  <si>
    <t>schválený rozpočet 10</t>
  </si>
  <si>
    <t>předkládá: HFO 4.2.2010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</si>
</sst>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2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3" fillId="0" borderId="1" xfId="0" applyFont="1" applyBorder="1" applyAlignment="1">
      <alignment wrapText="1"/>
    </xf>
    <xf numFmtId="0" fontId="0" fillId="0" borderId="28" xfId="0" applyFill="1" applyBorder="1" applyAlignment="1">
      <alignment/>
    </xf>
    <xf numFmtId="0" fontId="8" fillId="0" borderId="2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2" fillId="0" borderId="9" xfId="0" applyFont="1" applyFill="1" applyBorder="1" applyAlignment="1">
      <alignment/>
    </xf>
    <xf numFmtId="0" fontId="12" fillId="0" borderId="12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9" xfId="0" applyFont="1" applyBorder="1" applyAlignment="1">
      <alignment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31" xfId="0" applyBorder="1" applyAlignment="1">
      <alignment/>
    </xf>
    <xf numFmtId="0" fontId="2" fillId="5" borderId="32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1" xfId="0" applyBorder="1" applyAlignment="1">
      <alignment horizontal="right"/>
    </xf>
    <xf numFmtId="0" fontId="0" fillId="0" borderId="1" xfId="0" applyFont="1" applyBorder="1" applyAlignment="1">
      <alignment horizontal="center" textRotation="90"/>
    </xf>
    <xf numFmtId="0" fontId="0" fillId="0" borderId="2" xfId="0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5" fillId="0" borderId="19" xfId="0" applyFont="1" applyBorder="1" applyAlignment="1">
      <alignment/>
    </xf>
    <xf numFmtId="0" fontId="0" fillId="0" borderId="28" xfId="0" applyBorder="1" applyAlignment="1">
      <alignment/>
    </xf>
    <xf numFmtId="0" fontId="0" fillId="0" borderId="19" xfId="0" applyFont="1" applyBorder="1" applyAlignment="1">
      <alignment/>
    </xf>
    <xf numFmtId="0" fontId="12" fillId="0" borderId="36" xfId="0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8" xfId="0" applyFill="1" applyBorder="1" applyAlignment="1">
      <alignment/>
    </xf>
    <xf numFmtId="0" fontId="1" fillId="4" borderId="2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1" fillId="5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center" textRotation="90"/>
    </xf>
    <xf numFmtId="0" fontId="0" fillId="0" borderId="19" xfId="0" applyFill="1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2" borderId="39" xfId="0" applyFont="1" applyFill="1" applyBorder="1" applyAlignment="1">
      <alignment/>
    </xf>
    <xf numFmtId="0" fontId="0" fillId="0" borderId="36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="75" zoomScaleNormal="75" workbookViewId="0" topLeftCell="D1">
      <pane xSplit="4" ySplit="3" topLeftCell="H3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P17" sqref="P17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11" width="13.00390625" style="0" customWidth="1"/>
  </cols>
  <sheetData>
    <row r="1" spans="1:5" ht="12.75">
      <c r="A1" s="36"/>
      <c r="B1" s="17"/>
      <c r="C1" s="17"/>
      <c r="D1" s="37"/>
      <c r="E1" s="38"/>
    </row>
    <row r="2" spans="1:11" ht="16.5" thickBot="1">
      <c r="A2" s="158" t="s">
        <v>202</v>
      </c>
      <c r="B2" s="159"/>
      <c r="C2" s="159"/>
      <c r="D2" s="159"/>
      <c r="E2" s="159"/>
      <c r="F2" s="159"/>
      <c r="G2" s="160"/>
      <c r="H2" s="164" t="s">
        <v>196</v>
      </c>
      <c r="I2" s="145"/>
      <c r="J2" s="145"/>
      <c r="K2" s="145"/>
    </row>
    <row r="3" spans="1:11" ht="53.25" customHeight="1" thickBot="1">
      <c r="A3" s="69"/>
      <c r="B3" s="18"/>
      <c r="C3" s="18"/>
      <c r="D3" s="70" t="s">
        <v>32</v>
      </c>
      <c r="E3" s="20" t="s">
        <v>1</v>
      </c>
      <c r="F3" s="20" t="s">
        <v>0</v>
      </c>
      <c r="G3" s="20" t="s">
        <v>2</v>
      </c>
      <c r="H3" s="87" t="s">
        <v>165</v>
      </c>
      <c r="I3" s="87" t="s">
        <v>175</v>
      </c>
      <c r="J3" s="87" t="s">
        <v>180</v>
      </c>
      <c r="K3" s="87" t="s">
        <v>203</v>
      </c>
    </row>
    <row r="4" spans="1:11" ht="14.25" customHeight="1">
      <c r="A4" s="155" t="s">
        <v>41</v>
      </c>
      <c r="B4" s="143" t="s">
        <v>40</v>
      </c>
      <c r="C4" s="143" t="s">
        <v>38</v>
      </c>
      <c r="D4" s="64">
        <v>1</v>
      </c>
      <c r="E4" s="65">
        <v>1111</v>
      </c>
      <c r="F4" s="65"/>
      <c r="G4" s="68" t="s">
        <v>36</v>
      </c>
      <c r="H4" s="111">
        <v>10500</v>
      </c>
      <c r="I4" s="111">
        <v>10500</v>
      </c>
      <c r="J4" s="111">
        <v>10000</v>
      </c>
      <c r="K4" s="111">
        <v>10000</v>
      </c>
    </row>
    <row r="5" spans="1:11" ht="12.75">
      <c r="A5" s="156"/>
      <c r="B5" s="144"/>
      <c r="C5" s="144"/>
      <c r="D5" s="9">
        <v>2</v>
      </c>
      <c r="E5" s="11">
        <v>1112</v>
      </c>
      <c r="F5" s="11"/>
      <c r="G5" s="2" t="s">
        <v>37</v>
      </c>
      <c r="H5" s="44">
        <v>1000</v>
      </c>
      <c r="I5" s="44">
        <v>1000</v>
      </c>
      <c r="J5" s="44">
        <v>1300</v>
      </c>
      <c r="K5" s="44">
        <v>1300</v>
      </c>
    </row>
    <row r="6" spans="1:11" ht="12.75">
      <c r="A6" s="156"/>
      <c r="B6" s="144"/>
      <c r="C6" s="144"/>
      <c r="D6" s="9">
        <v>3</v>
      </c>
      <c r="E6" s="11">
        <v>1113</v>
      </c>
      <c r="F6" s="11"/>
      <c r="G6" s="2" t="s">
        <v>73</v>
      </c>
      <c r="H6" s="44">
        <v>770</v>
      </c>
      <c r="I6" s="44">
        <v>770</v>
      </c>
      <c r="J6" s="44">
        <v>800</v>
      </c>
      <c r="K6" s="44">
        <v>800</v>
      </c>
    </row>
    <row r="7" spans="1:11" ht="12.75">
      <c r="A7" s="156"/>
      <c r="B7" s="144"/>
      <c r="C7" s="144"/>
      <c r="D7" s="9">
        <v>4</v>
      </c>
      <c r="E7" s="11">
        <v>1211</v>
      </c>
      <c r="F7" s="11"/>
      <c r="G7" s="2" t="s">
        <v>3</v>
      </c>
      <c r="H7" s="44">
        <v>19528</v>
      </c>
      <c r="I7" s="44">
        <v>19528</v>
      </c>
      <c r="J7" s="44">
        <v>19500</v>
      </c>
      <c r="K7" s="44">
        <v>19500</v>
      </c>
    </row>
    <row r="8" spans="1:11" ht="12.75">
      <c r="A8" s="156"/>
      <c r="B8" s="144"/>
      <c r="C8" s="144"/>
      <c r="D8" s="9">
        <v>5</v>
      </c>
      <c r="E8" s="11">
        <v>1121</v>
      </c>
      <c r="F8" s="11"/>
      <c r="G8" s="2" t="s">
        <v>4</v>
      </c>
      <c r="H8" s="44">
        <v>11647</v>
      </c>
      <c r="I8" s="44">
        <v>11647</v>
      </c>
      <c r="J8" s="44">
        <v>11000</v>
      </c>
      <c r="K8" s="44">
        <v>11000</v>
      </c>
    </row>
    <row r="9" spans="1:11" ht="12.75">
      <c r="A9" s="156"/>
      <c r="B9" s="144"/>
      <c r="C9" s="144"/>
      <c r="D9" s="9">
        <v>6</v>
      </c>
      <c r="E9" s="11">
        <v>1122</v>
      </c>
      <c r="F9" s="11"/>
      <c r="G9" s="5" t="s">
        <v>5</v>
      </c>
      <c r="H9" s="44">
        <v>3000</v>
      </c>
      <c r="I9" s="44">
        <f>3000+2373</f>
        <v>5373</v>
      </c>
      <c r="J9" s="44">
        <v>3000</v>
      </c>
      <c r="K9" s="44">
        <v>3000</v>
      </c>
    </row>
    <row r="10" spans="1:11" ht="12.75">
      <c r="A10" s="156"/>
      <c r="B10" s="144"/>
      <c r="C10" s="144"/>
      <c r="D10" s="9">
        <v>7</v>
      </c>
      <c r="E10" s="86" t="s">
        <v>181</v>
      </c>
      <c r="F10" s="11"/>
      <c r="G10" s="2" t="s">
        <v>124</v>
      </c>
      <c r="H10" s="45">
        <v>5</v>
      </c>
      <c r="I10" s="45">
        <v>5</v>
      </c>
      <c r="J10" s="45">
        <v>1</v>
      </c>
      <c r="K10" s="45">
        <v>1</v>
      </c>
    </row>
    <row r="11" spans="1:11" ht="12.75">
      <c r="A11" s="156"/>
      <c r="B11" s="144"/>
      <c r="C11" s="144"/>
      <c r="D11" s="9">
        <v>8</v>
      </c>
      <c r="E11" s="11">
        <v>1337</v>
      </c>
      <c r="F11" s="11"/>
      <c r="G11" s="2" t="s">
        <v>7</v>
      </c>
      <c r="H11" s="44">
        <v>3000</v>
      </c>
      <c r="I11" s="44">
        <v>3000</v>
      </c>
      <c r="J11" s="44">
        <v>3000</v>
      </c>
      <c r="K11" s="44">
        <v>3000</v>
      </c>
    </row>
    <row r="12" spans="1:11" ht="12.75">
      <c r="A12" s="156"/>
      <c r="B12" s="144"/>
      <c r="C12" s="144"/>
      <c r="D12" s="9">
        <v>9</v>
      </c>
      <c r="E12" s="11">
        <v>1341</v>
      </c>
      <c r="F12" s="11"/>
      <c r="G12" s="2" t="s">
        <v>8</v>
      </c>
      <c r="H12" s="45">
        <v>250</v>
      </c>
      <c r="I12" s="45">
        <v>250</v>
      </c>
      <c r="J12" s="45">
        <v>240</v>
      </c>
      <c r="K12" s="45">
        <v>240</v>
      </c>
    </row>
    <row r="13" spans="1:11" ht="12.75" customHeight="1">
      <c r="A13" s="156"/>
      <c r="B13" s="144"/>
      <c r="C13" s="144"/>
      <c r="D13" s="9">
        <v>10</v>
      </c>
      <c r="E13" s="11">
        <v>1343</v>
      </c>
      <c r="F13" s="11"/>
      <c r="G13" s="2" t="s">
        <v>9</v>
      </c>
      <c r="H13" s="44">
        <v>30</v>
      </c>
      <c r="I13" s="44">
        <v>30</v>
      </c>
      <c r="J13" s="44">
        <v>30</v>
      </c>
      <c r="K13" s="44">
        <v>30</v>
      </c>
    </row>
    <row r="14" spans="1:11" ht="12.75">
      <c r="A14" s="156"/>
      <c r="B14" s="144"/>
      <c r="C14" s="144"/>
      <c r="D14" s="9">
        <v>11</v>
      </c>
      <c r="E14" s="11">
        <v>1344</v>
      </c>
      <c r="F14" s="11"/>
      <c r="G14" s="2" t="s">
        <v>10</v>
      </c>
      <c r="H14" s="44">
        <v>5</v>
      </c>
      <c r="I14" s="44">
        <v>5</v>
      </c>
      <c r="J14" s="44">
        <v>5</v>
      </c>
      <c r="K14" s="44">
        <v>5</v>
      </c>
    </row>
    <row r="15" spans="1:11" ht="12.75">
      <c r="A15" s="156"/>
      <c r="B15" s="144"/>
      <c r="C15" s="144"/>
      <c r="D15" s="9">
        <v>12</v>
      </c>
      <c r="E15" s="11">
        <v>1345</v>
      </c>
      <c r="F15" s="11"/>
      <c r="G15" s="2" t="s">
        <v>120</v>
      </c>
      <c r="H15" s="44">
        <v>50</v>
      </c>
      <c r="I15" s="44">
        <v>50</v>
      </c>
      <c r="J15" s="44">
        <v>50</v>
      </c>
      <c r="K15" s="44">
        <v>50</v>
      </c>
    </row>
    <row r="16" spans="1:11" ht="12.75">
      <c r="A16" s="156"/>
      <c r="B16" s="144"/>
      <c r="C16" s="144"/>
      <c r="D16" s="9">
        <v>13</v>
      </c>
      <c r="E16" s="11">
        <v>1347</v>
      </c>
      <c r="F16" s="11"/>
      <c r="G16" s="2" t="s">
        <v>116</v>
      </c>
      <c r="H16" s="44">
        <v>780</v>
      </c>
      <c r="I16" s="44">
        <v>780</v>
      </c>
      <c r="J16" s="44">
        <v>140</v>
      </c>
      <c r="K16" s="44">
        <v>140</v>
      </c>
    </row>
    <row r="17" spans="1:11" ht="12.75">
      <c r="A17" s="156"/>
      <c r="B17" s="144"/>
      <c r="C17" s="144"/>
      <c r="D17" s="9">
        <v>14</v>
      </c>
      <c r="E17" s="11">
        <v>1351</v>
      </c>
      <c r="F17" s="11"/>
      <c r="G17" s="2" t="s">
        <v>93</v>
      </c>
      <c r="H17" s="44">
        <v>350</v>
      </c>
      <c r="I17" s="44">
        <f>350+130</f>
        <v>480</v>
      </c>
      <c r="J17" s="44">
        <v>100</v>
      </c>
      <c r="K17" s="44">
        <v>100</v>
      </c>
    </row>
    <row r="18" spans="1:11" ht="12.75">
      <c r="A18" s="156"/>
      <c r="B18" s="144"/>
      <c r="C18" s="144"/>
      <c r="D18" s="9">
        <v>15</v>
      </c>
      <c r="E18" s="11">
        <v>1361</v>
      </c>
      <c r="F18" s="11"/>
      <c r="G18" s="2" t="s">
        <v>6</v>
      </c>
      <c r="H18" s="44">
        <v>1200</v>
      </c>
      <c r="I18" s="135">
        <f>1200-500</f>
        <v>700</v>
      </c>
      <c r="J18" s="44">
        <v>220</v>
      </c>
      <c r="K18" s="44">
        <v>220</v>
      </c>
    </row>
    <row r="19" spans="1:11" ht="12.75">
      <c r="A19" s="156"/>
      <c r="B19" s="144"/>
      <c r="C19" s="144"/>
      <c r="D19" s="9">
        <v>16</v>
      </c>
      <c r="E19" s="11">
        <v>1511</v>
      </c>
      <c r="F19" s="11"/>
      <c r="G19" s="2" t="s">
        <v>11</v>
      </c>
      <c r="H19" s="44">
        <v>5200</v>
      </c>
      <c r="I19" s="44">
        <f>5200-700</f>
        <v>4500</v>
      </c>
      <c r="J19" s="44">
        <f>4500+1500</f>
        <v>6000</v>
      </c>
      <c r="K19" s="135">
        <v>3000</v>
      </c>
    </row>
    <row r="20" spans="1:11" ht="12.75">
      <c r="A20" s="156"/>
      <c r="B20" s="144"/>
      <c r="C20" s="144"/>
      <c r="D20" s="9">
        <v>17</v>
      </c>
      <c r="E20" s="11"/>
      <c r="F20" s="11"/>
      <c r="G20" s="3" t="s">
        <v>33</v>
      </c>
      <c r="H20" s="54">
        <f>SUM(H4:H19)</f>
        <v>57315</v>
      </c>
      <c r="I20" s="54">
        <f>SUM(I4:I19)</f>
        <v>58618</v>
      </c>
      <c r="J20" s="54">
        <f>SUM(J4:J19)</f>
        <v>55386</v>
      </c>
      <c r="K20" s="54">
        <f>SUM(K4:K19)</f>
        <v>52386</v>
      </c>
    </row>
    <row r="21" spans="1:11" ht="12.75">
      <c r="A21" s="156"/>
      <c r="B21" s="144"/>
      <c r="C21" s="165" t="s">
        <v>39</v>
      </c>
      <c r="D21" s="9">
        <v>18</v>
      </c>
      <c r="E21" s="11"/>
      <c r="F21" s="11">
        <v>1032</v>
      </c>
      <c r="G21" s="4" t="s">
        <v>194</v>
      </c>
      <c r="H21" s="44">
        <v>500</v>
      </c>
      <c r="I21" s="44">
        <v>500</v>
      </c>
      <c r="J21" s="44">
        <v>500</v>
      </c>
      <c r="K21" s="44">
        <v>500</v>
      </c>
    </row>
    <row r="22" spans="1:11" ht="12.75">
      <c r="A22" s="156"/>
      <c r="B22" s="144"/>
      <c r="C22" s="144"/>
      <c r="D22" s="9">
        <v>19</v>
      </c>
      <c r="E22" s="11"/>
      <c r="F22" s="11"/>
      <c r="G22" s="25" t="s">
        <v>76</v>
      </c>
      <c r="H22" s="55">
        <f>SUM(H21)</f>
        <v>500</v>
      </c>
      <c r="I22" s="55">
        <f>SUM(I21)</f>
        <v>500</v>
      </c>
      <c r="J22" s="55">
        <f>SUM(J21)</f>
        <v>500</v>
      </c>
      <c r="K22" s="55">
        <f>SUM(K21)</f>
        <v>500</v>
      </c>
    </row>
    <row r="23" spans="1:11" ht="12.75">
      <c r="A23" s="156"/>
      <c r="B23" s="144"/>
      <c r="C23" s="144"/>
      <c r="D23" s="9">
        <v>20</v>
      </c>
      <c r="E23" s="11"/>
      <c r="F23" s="11"/>
      <c r="G23" s="2"/>
      <c r="H23" s="44"/>
      <c r="I23" s="44"/>
      <c r="J23" s="44"/>
      <c r="K23" s="44"/>
    </row>
    <row r="24" spans="1:11" ht="12.75">
      <c r="A24" s="156"/>
      <c r="B24" s="144"/>
      <c r="C24" s="144"/>
      <c r="D24" s="9">
        <v>21</v>
      </c>
      <c r="E24" s="11">
        <v>2122</v>
      </c>
      <c r="F24" s="11" t="s">
        <v>45</v>
      </c>
      <c r="G24" s="2" t="s">
        <v>119</v>
      </c>
      <c r="H24" s="44">
        <v>1677</v>
      </c>
      <c r="I24" s="44">
        <v>1677</v>
      </c>
      <c r="J24" s="44">
        <v>1677</v>
      </c>
      <c r="K24" s="44">
        <v>1677</v>
      </c>
    </row>
    <row r="25" spans="1:11" ht="12.75">
      <c r="A25" s="156"/>
      <c r="B25" s="144"/>
      <c r="C25" s="144"/>
      <c r="D25" s="9">
        <v>22</v>
      </c>
      <c r="E25" s="9">
        <v>2132</v>
      </c>
      <c r="F25" s="11">
        <v>3113.9</v>
      </c>
      <c r="G25" s="2" t="s">
        <v>112</v>
      </c>
      <c r="H25" s="44">
        <v>35</v>
      </c>
      <c r="I25" s="44">
        <v>35</v>
      </c>
      <c r="J25" s="44">
        <v>35</v>
      </c>
      <c r="K25" s="44">
        <v>35</v>
      </c>
    </row>
    <row r="26" spans="1:11" ht="12.75">
      <c r="A26" s="156"/>
      <c r="B26" s="144"/>
      <c r="C26" s="144"/>
      <c r="D26" s="9">
        <v>23</v>
      </c>
      <c r="E26" s="9"/>
      <c r="F26" s="11"/>
      <c r="G26" s="2"/>
      <c r="H26" s="44"/>
      <c r="I26" s="44"/>
      <c r="J26" s="44"/>
      <c r="K26" s="44"/>
    </row>
    <row r="27" spans="1:11" ht="12.75">
      <c r="A27" s="156"/>
      <c r="B27" s="144"/>
      <c r="C27" s="144"/>
      <c r="D27" s="9">
        <v>24</v>
      </c>
      <c r="E27" s="11"/>
      <c r="F27" s="11"/>
      <c r="G27" s="2"/>
      <c r="H27" s="45"/>
      <c r="I27" s="45"/>
      <c r="J27" s="45"/>
      <c r="K27" s="45"/>
    </row>
    <row r="28" spans="1:11" ht="12.75">
      <c r="A28" s="156"/>
      <c r="B28" s="144"/>
      <c r="C28" s="144"/>
      <c r="D28" s="9">
        <v>25</v>
      </c>
      <c r="E28" s="11"/>
      <c r="F28" s="11"/>
      <c r="G28" s="2"/>
      <c r="H28" s="44"/>
      <c r="I28" s="44"/>
      <c r="J28" s="44"/>
      <c r="K28" s="44"/>
    </row>
    <row r="29" spans="1:11" ht="12.75">
      <c r="A29" s="156"/>
      <c r="B29" s="144"/>
      <c r="C29" s="144"/>
      <c r="D29" s="9">
        <v>26</v>
      </c>
      <c r="E29" s="11"/>
      <c r="F29" s="11"/>
      <c r="G29" s="25" t="s">
        <v>12</v>
      </c>
      <c r="H29" s="56">
        <f>SUM(H23:H28)</f>
        <v>1712</v>
      </c>
      <c r="I29" s="56">
        <f>SUM(I23:I28)</f>
        <v>1712</v>
      </c>
      <c r="J29" s="56">
        <f>SUM(J23:J28)</f>
        <v>1712</v>
      </c>
      <c r="K29" s="56">
        <f>SUM(K23:K28)</f>
        <v>1712</v>
      </c>
    </row>
    <row r="30" spans="1:11" ht="12.75">
      <c r="A30" s="156"/>
      <c r="B30" s="144"/>
      <c r="C30" s="144"/>
      <c r="D30" s="9">
        <v>27</v>
      </c>
      <c r="E30" s="11"/>
      <c r="F30" s="11">
        <v>3314</v>
      </c>
      <c r="G30" s="2" t="s">
        <v>103</v>
      </c>
      <c r="H30" s="45">
        <v>30</v>
      </c>
      <c r="I30" s="45">
        <v>30</v>
      </c>
      <c r="J30" s="45">
        <v>30</v>
      </c>
      <c r="K30" s="45">
        <v>30</v>
      </c>
    </row>
    <row r="31" spans="1:11" ht="12.75">
      <c r="A31" s="156"/>
      <c r="B31" s="144"/>
      <c r="C31" s="144"/>
      <c r="D31" s="9">
        <v>28</v>
      </c>
      <c r="E31" s="11"/>
      <c r="F31" s="11">
        <v>3315</v>
      </c>
      <c r="G31" s="2" t="s">
        <v>15</v>
      </c>
      <c r="H31" s="45">
        <v>50</v>
      </c>
      <c r="I31" s="45">
        <v>50</v>
      </c>
      <c r="J31" s="45">
        <v>50</v>
      </c>
      <c r="K31" s="45">
        <v>50</v>
      </c>
    </row>
    <row r="32" spans="1:11" ht="12.75">
      <c r="A32" s="156"/>
      <c r="B32" s="144"/>
      <c r="C32" s="144"/>
      <c r="D32" s="9">
        <v>29</v>
      </c>
      <c r="E32" s="11"/>
      <c r="F32" s="11">
        <v>3319</v>
      </c>
      <c r="G32" s="2" t="s">
        <v>13</v>
      </c>
      <c r="H32" s="44">
        <v>160</v>
      </c>
      <c r="I32" s="44">
        <v>160</v>
      </c>
      <c r="J32" s="44">
        <v>175</v>
      </c>
      <c r="K32" s="44">
        <v>175</v>
      </c>
    </row>
    <row r="33" spans="1:11" ht="12.75">
      <c r="A33" s="156"/>
      <c r="B33" s="144"/>
      <c r="C33" s="144"/>
      <c r="D33" s="9">
        <v>30</v>
      </c>
      <c r="E33" s="11"/>
      <c r="F33" s="11">
        <v>3349</v>
      </c>
      <c r="G33" s="2" t="s">
        <v>14</v>
      </c>
      <c r="H33" s="44">
        <v>100</v>
      </c>
      <c r="I33" s="44">
        <v>100</v>
      </c>
      <c r="J33" s="44">
        <v>120</v>
      </c>
      <c r="K33" s="44">
        <v>120</v>
      </c>
    </row>
    <row r="34" spans="1:11" ht="12.75">
      <c r="A34" s="156"/>
      <c r="B34" s="144"/>
      <c r="C34" s="144"/>
      <c r="D34" s="9">
        <v>31</v>
      </c>
      <c r="E34" s="11"/>
      <c r="F34" s="11">
        <v>3392</v>
      </c>
      <c r="G34" s="2" t="s">
        <v>16</v>
      </c>
      <c r="H34" s="44">
        <v>370</v>
      </c>
      <c r="I34" s="44">
        <v>370</v>
      </c>
      <c r="J34" s="44">
        <v>370</v>
      </c>
      <c r="K34" s="44">
        <v>370</v>
      </c>
    </row>
    <row r="35" spans="1:11" ht="12.75">
      <c r="A35" s="156"/>
      <c r="B35" s="144"/>
      <c r="C35" s="144"/>
      <c r="D35" s="9">
        <v>32</v>
      </c>
      <c r="E35" s="11"/>
      <c r="F35" s="11"/>
      <c r="G35" s="2"/>
      <c r="H35" s="44"/>
      <c r="I35" s="44"/>
      <c r="J35" s="44"/>
      <c r="K35" s="44"/>
    </row>
    <row r="36" spans="1:11" ht="12.75">
      <c r="A36" s="156"/>
      <c r="B36" s="144"/>
      <c r="C36" s="144"/>
      <c r="D36" s="9">
        <v>33</v>
      </c>
      <c r="E36" s="59"/>
      <c r="F36" s="11"/>
      <c r="G36" s="2"/>
      <c r="H36" s="45"/>
      <c r="I36" s="45"/>
      <c r="J36" s="45"/>
      <c r="K36" s="45"/>
    </row>
    <row r="37" spans="1:11" ht="12.75">
      <c r="A37" s="156"/>
      <c r="B37" s="144"/>
      <c r="C37" s="144"/>
      <c r="D37" s="9">
        <v>34</v>
      </c>
      <c r="E37" s="11"/>
      <c r="F37" s="11"/>
      <c r="G37" s="25" t="s">
        <v>17</v>
      </c>
      <c r="H37" s="55">
        <f>SUM(H30:H36)</f>
        <v>710</v>
      </c>
      <c r="I37" s="55">
        <f>SUM(I30:I36)</f>
        <v>710</v>
      </c>
      <c r="J37" s="55">
        <f>SUM(J30:J36)</f>
        <v>745</v>
      </c>
      <c r="K37" s="55">
        <f>SUM(K30:K36)</f>
        <v>745</v>
      </c>
    </row>
    <row r="38" spans="1:11" ht="12.75">
      <c r="A38" s="156"/>
      <c r="B38" s="144"/>
      <c r="C38" s="144"/>
      <c r="D38" s="9">
        <v>35</v>
      </c>
      <c r="E38" s="11"/>
      <c r="F38" s="11">
        <v>3612</v>
      </c>
      <c r="G38" s="88" t="s">
        <v>84</v>
      </c>
      <c r="H38" s="161">
        <v>6987</v>
      </c>
      <c r="I38" s="152">
        <f>6987+600</f>
        <v>7587</v>
      </c>
      <c r="J38" s="161">
        <v>9193</v>
      </c>
      <c r="K38" s="161">
        <v>9193</v>
      </c>
    </row>
    <row r="39" spans="1:11" ht="12.75">
      <c r="A39" s="156"/>
      <c r="B39" s="144"/>
      <c r="C39" s="144"/>
      <c r="D39" s="9">
        <v>36</v>
      </c>
      <c r="E39" s="11"/>
      <c r="F39" s="11">
        <v>3612</v>
      </c>
      <c r="G39" s="89" t="s">
        <v>141</v>
      </c>
      <c r="H39" s="162"/>
      <c r="I39" s="153"/>
      <c r="J39" s="162"/>
      <c r="K39" s="162"/>
    </row>
    <row r="40" spans="1:11" ht="12.75">
      <c r="A40" s="156"/>
      <c r="B40" s="144"/>
      <c r="C40" s="144"/>
      <c r="D40" s="9">
        <v>37</v>
      </c>
      <c r="E40" s="11"/>
      <c r="F40" s="11">
        <v>3612</v>
      </c>
      <c r="G40" s="89" t="s">
        <v>142</v>
      </c>
      <c r="H40" s="163"/>
      <c r="I40" s="154"/>
      <c r="J40" s="163"/>
      <c r="K40" s="163"/>
    </row>
    <row r="41" spans="1:11" ht="12.75">
      <c r="A41" s="156"/>
      <c r="B41" s="144"/>
      <c r="C41" s="144"/>
      <c r="D41" s="9">
        <v>38</v>
      </c>
      <c r="E41" s="11"/>
      <c r="F41" s="11">
        <v>3632</v>
      </c>
      <c r="G41" s="2" t="s">
        <v>18</v>
      </c>
      <c r="H41" s="44">
        <v>100</v>
      </c>
      <c r="I41" s="44">
        <v>100</v>
      </c>
      <c r="J41" s="44">
        <v>100</v>
      </c>
      <c r="K41" s="44">
        <v>100</v>
      </c>
    </row>
    <row r="42" spans="1:11" ht="12.75">
      <c r="A42" s="156"/>
      <c r="B42" s="144"/>
      <c r="C42" s="144"/>
      <c r="D42" s="9">
        <v>39</v>
      </c>
      <c r="E42" s="11"/>
      <c r="F42" s="11">
        <v>3639</v>
      </c>
      <c r="G42" s="2" t="s">
        <v>126</v>
      </c>
      <c r="H42" s="44">
        <v>40</v>
      </c>
      <c r="I42" s="44">
        <v>40</v>
      </c>
      <c r="J42" s="44">
        <v>40</v>
      </c>
      <c r="K42" s="44">
        <v>40</v>
      </c>
    </row>
    <row r="43" spans="1:11" ht="12.75">
      <c r="A43" s="156"/>
      <c r="B43" s="144"/>
      <c r="C43" s="144"/>
      <c r="D43" s="9">
        <v>40</v>
      </c>
      <c r="E43" s="11"/>
      <c r="F43" s="11">
        <v>3639</v>
      </c>
      <c r="G43" s="2" t="s">
        <v>98</v>
      </c>
      <c r="H43" s="48">
        <v>397</v>
      </c>
      <c r="I43" s="48">
        <v>397</v>
      </c>
      <c r="J43" s="48">
        <v>518</v>
      </c>
      <c r="K43" s="48">
        <v>518</v>
      </c>
    </row>
    <row r="44" spans="1:11" ht="12.75">
      <c r="A44" s="156"/>
      <c r="B44" s="144"/>
      <c r="C44" s="144"/>
      <c r="D44" s="9">
        <v>41</v>
      </c>
      <c r="E44" s="11"/>
      <c r="F44" s="11">
        <v>3639</v>
      </c>
      <c r="G44" s="2" t="s">
        <v>99</v>
      </c>
      <c r="H44" s="57">
        <v>445</v>
      </c>
      <c r="I44" s="57">
        <v>445</v>
      </c>
      <c r="J44" s="57">
        <v>445</v>
      </c>
      <c r="K44" s="57">
        <v>445</v>
      </c>
    </row>
    <row r="45" spans="1:11" ht="12.75">
      <c r="A45" s="156"/>
      <c r="B45" s="144"/>
      <c r="C45" s="144"/>
      <c r="D45" s="9">
        <v>42</v>
      </c>
      <c r="E45" s="11"/>
      <c r="F45" s="11" t="s">
        <v>83</v>
      </c>
      <c r="G45" s="2" t="s">
        <v>183</v>
      </c>
      <c r="H45" s="44">
        <v>200</v>
      </c>
      <c r="I45" s="44">
        <f>200+54</f>
        <v>254</v>
      </c>
      <c r="J45" s="44">
        <v>250</v>
      </c>
      <c r="K45" s="44">
        <v>250</v>
      </c>
    </row>
    <row r="46" spans="1:11" ht="12.75">
      <c r="A46" s="156"/>
      <c r="B46" s="144"/>
      <c r="C46" s="144"/>
      <c r="D46" s="9">
        <v>43</v>
      </c>
      <c r="E46" s="11"/>
      <c r="F46" s="11"/>
      <c r="G46" s="25" t="s">
        <v>19</v>
      </c>
      <c r="H46" s="55">
        <f>SUM(H38:H45)</f>
        <v>8169</v>
      </c>
      <c r="I46" s="55">
        <f>SUM(I38:I45)</f>
        <v>8823</v>
      </c>
      <c r="J46" s="55">
        <f>SUM(J38:J45)</f>
        <v>10546</v>
      </c>
      <c r="K46" s="55">
        <f>SUM(K38:K45)</f>
        <v>10546</v>
      </c>
    </row>
    <row r="47" spans="1:11" ht="12.75">
      <c r="A47" s="156"/>
      <c r="B47" s="144"/>
      <c r="C47" s="144"/>
      <c r="D47" s="9">
        <v>44</v>
      </c>
      <c r="E47" s="11">
        <v>2210</v>
      </c>
      <c r="F47" s="11">
        <v>5311</v>
      </c>
      <c r="G47" s="2" t="s">
        <v>20</v>
      </c>
      <c r="H47" s="44">
        <v>200</v>
      </c>
      <c r="I47" s="44">
        <f>200-70</f>
        <v>130</v>
      </c>
      <c r="J47" s="44">
        <v>40</v>
      </c>
      <c r="K47" s="44">
        <v>40</v>
      </c>
    </row>
    <row r="48" spans="1:11" ht="12.75">
      <c r="A48" s="156"/>
      <c r="B48" s="144"/>
      <c r="C48" s="144"/>
      <c r="D48" s="9">
        <v>45</v>
      </c>
      <c r="E48" s="11">
        <v>2210</v>
      </c>
      <c r="F48" s="11">
        <v>6171</v>
      </c>
      <c r="G48" s="2" t="s">
        <v>139</v>
      </c>
      <c r="H48" s="44"/>
      <c r="I48" s="44"/>
      <c r="J48" s="44"/>
      <c r="K48" s="44"/>
    </row>
    <row r="49" spans="1:11" ht="12.75">
      <c r="A49" s="156"/>
      <c r="B49" s="144"/>
      <c r="C49" s="144"/>
      <c r="D49" s="9">
        <v>46</v>
      </c>
      <c r="E49" s="11">
        <v>2111</v>
      </c>
      <c r="F49" s="11">
        <v>6171</v>
      </c>
      <c r="G49" s="2" t="s">
        <v>134</v>
      </c>
      <c r="H49" s="44">
        <v>20</v>
      </c>
      <c r="I49" s="44">
        <v>20</v>
      </c>
      <c r="J49" s="44">
        <v>20</v>
      </c>
      <c r="K49" s="44">
        <v>20</v>
      </c>
    </row>
    <row r="50" spans="1:11" ht="12.75">
      <c r="A50" s="156"/>
      <c r="B50" s="144"/>
      <c r="C50" s="144"/>
      <c r="D50" s="9">
        <v>47</v>
      </c>
      <c r="E50" s="11"/>
      <c r="F50" s="11"/>
      <c r="G50" s="25" t="s">
        <v>21</v>
      </c>
      <c r="H50" s="55">
        <f>SUM(H47:H49)</f>
        <v>220</v>
      </c>
      <c r="I50" s="55">
        <f>SUM(I47:I49)</f>
        <v>150</v>
      </c>
      <c r="J50" s="55">
        <f>SUM(J47:J49)</f>
        <v>60</v>
      </c>
      <c r="K50" s="55">
        <f>SUM(K47:K49)</f>
        <v>60</v>
      </c>
    </row>
    <row r="51" spans="1:11" ht="12.75">
      <c r="A51" s="156"/>
      <c r="B51" s="144"/>
      <c r="C51" s="144"/>
      <c r="D51" s="9">
        <v>48</v>
      </c>
      <c r="E51" s="11">
        <v>2111</v>
      </c>
      <c r="F51" s="11">
        <v>4314</v>
      </c>
      <c r="G51" s="4" t="s">
        <v>115</v>
      </c>
      <c r="H51" s="44">
        <v>120</v>
      </c>
      <c r="I51" s="44">
        <f>120+70</f>
        <v>190</v>
      </c>
      <c r="J51" s="44">
        <v>190</v>
      </c>
      <c r="K51" s="44">
        <v>190</v>
      </c>
    </row>
    <row r="52" spans="1:11" ht="12.75">
      <c r="A52" s="156"/>
      <c r="B52" s="144"/>
      <c r="C52" s="144"/>
      <c r="D52" s="9">
        <v>49</v>
      </c>
      <c r="E52" s="11"/>
      <c r="F52" s="11">
        <v>5512</v>
      </c>
      <c r="G52" s="2" t="s">
        <v>75</v>
      </c>
      <c r="H52" s="45">
        <v>25</v>
      </c>
      <c r="I52" s="45">
        <v>25</v>
      </c>
      <c r="J52" s="45">
        <v>20</v>
      </c>
      <c r="K52" s="45">
        <v>20</v>
      </c>
    </row>
    <row r="53" spans="1:11" ht="12.75">
      <c r="A53" s="156"/>
      <c r="B53" s="144"/>
      <c r="C53" s="144"/>
      <c r="D53" s="9">
        <v>50</v>
      </c>
      <c r="E53" s="11">
        <v>2141</v>
      </c>
      <c r="F53" s="11">
        <v>6310</v>
      </c>
      <c r="G53" s="2" t="s">
        <v>135</v>
      </c>
      <c r="H53" s="44">
        <v>300</v>
      </c>
      <c r="I53" s="44">
        <v>300</v>
      </c>
      <c r="J53" s="44">
        <v>320</v>
      </c>
      <c r="K53" s="44">
        <v>320</v>
      </c>
    </row>
    <row r="54" spans="1:11" ht="12.75">
      <c r="A54" s="156"/>
      <c r="B54" s="144"/>
      <c r="C54" s="144"/>
      <c r="D54" s="9">
        <v>51</v>
      </c>
      <c r="E54" s="11"/>
      <c r="F54" s="11"/>
      <c r="G54" s="2"/>
      <c r="H54" s="45"/>
      <c r="I54" s="45"/>
      <c r="J54" s="45"/>
      <c r="K54" s="45"/>
    </row>
    <row r="55" spans="1:11" ht="12.75">
      <c r="A55" s="156"/>
      <c r="B55" s="144"/>
      <c r="C55" s="144"/>
      <c r="D55" s="9">
        <v>52</v>
      </c>
      <c r="E55" s="11" t="s">
        <v>122</v>
      </c>
      <c r="F55" s="11" t="s">
        <v>113</v>
      </c>
      <c r="G55" s="2" t="s">
        <v>114</v>
      </c>
      <c r="H55" s="44"/>
      <c r="I55" s="135">
        <f>140+65</f>
        <v>205</v>
      </c>
      <c r="J55" s="44">
        <v>0</v>
      </c>
      <c r="K55" s="44">
        <v>0</v>
      </c>
    </row>
    <row r="56" spans="1:11" ht="12.75">
      <c r="A56" s="156"/>
      <c r="B56" s="144"/>
      <c r="C56" s="144"/>
      <c r="D56" s="9">
        <v>53</v>
      </c>
      <c r="E56" s="11">
        <v>2420</v>
      </c>
      <c r="F56" s="11"/>
      <c r="G56" s="2" t="s">
        <v>121</v>
      </c>
      <c r="H56" s="44"/>
      <c r="I56" s="44"/>
      <c r="J56" s="44"/>
      <c r="K56" s="44"/>
    </row>
    <row r="57" spans="1:11" ht="12.75">
      <c r="A57" s="156"/>
      <c r="B57" s="144"/>
      <c r="C57" s="144"/>
      <c r="D57" s="9">
        <v>54</v>
      </c>
      <c r="E57" s="11">
        <v>2460</v>
      </c>
      <c r="F57" s="11"/>
      <c r="G57" s="2" t="s">
        <v>74</v>
      </c>
      <c r="H57" s="44">
        <v>116</v>
      </c>
      <c r="I57" s="44">
        <v>116</v>
      </c>
      <c r="J57" s="44">
        <v>42</v>
      </c>
      <c r="K57" s="44">
        <v>42</v>
      </c>
    </row>
    <row r="58" spans="1:11" ht="12.75">
      <c r="A58" s="156"/>
      <c r="B58" s="144"/>
      <c r="C58" s="144"/>
      <c r="D58" s="9">
        <v>55</v>
      </c>
      <c r="E58" s="11"/>
      <c r="F58" s="11"/>
      <c r="G58" s="25" t="s">
        <v>22</v>
      </c>
      <c r="H58" s="55">
        <f>SUM(H51:H57)</f>
        <v>561</v>
      </c>
      <c r="I58" s="55">
        <f>SUM(I51:I57)</f>
        <v>836</v>
      </c>
      <c r="J58" s="55">
        <f>SUM(J51:J57)</f>
        <v>572</v>
      </c>
      <c r="K58" s="55">
        <f>SUM(K51:K57)</f>
        <v>572</v>
      </c>
    </row>
    <row r="59" spans="1:11" ht="12.75">
      <c r="A59" s="156"/>
      <c r="B59" s="144"/>
      <c r="C59" s="144"/>
      <c r="D59" s="9">
        <v>56</v>
      </c>
      <c r="E59" s="11"/>
      <c r="F59" s="11"/>
      <c r="G59" s="3" t="s">
        <v>23</v>
      </c>
      <c r="H59" s="54">
        <f>H22+H29+H37+H46+H50+H58</f>
        <v>11872</v>
      </c>
      <c r="I59" s="54">
        <f>I22+I29+I37+I46+I50+I58</f>
        <v>12731</v>
      </c>
      <c r="J59" s="54">
        <f>J22+J29+J37+J46+J50+J58</f>
        <v>14135</v>
      </c>
      <c r="K59" s="54">
        <f>K22+K29+K37+K46+K50+K58</f>
        <v>14135</v>
      </c>
    </row>
    <row r="60" spans="1:11" ht="12.75">
      <c r="A60" s="156"/>
      <c r="B60" s="144"/>
      <c r="C60" s="144"/>
      <c r="D60" s="9">
        <v>57</v>
      </c>
      <c r="E60" s="11"/>
      <c r="F60" s="11"/>
      <c r="G60" s="3" t="s">
        <v>30</v>
      </c>
      <c r="H60" s="54">
        <f>H20+H59</f>
        <v>69187</v>
      </c>
      <c r="I60" s="54">
        <f>I20+I59</f>
        <v>71349</v>
      </c>
      <c r="J60" s="54">
        <f>J20+J59</f>
        <v>69521</v>
      </c>
      <c r="K60" s="54">
        <f>K20+K59</f>
        <v>66521</v>
      </c>
    </row>
    <row r="61" spans="1:11" ht="12.75" customHeight="1">
      <c r="A61" s="156"/>
      <c r="B61" s="149" t="s">
        <v>24</v>
      </c>
      <c r="C61" s="150"/>
      <c r="D61" s="9">
        <v>58</v>
      </c>
      <c r="E61" s="11">
        <v>3111</v>
      </c>
      <c r="F61" s="12">
        <v>3639</v>
      </c>
      <c r="G61" s="4" t="s">
        <v>156</v>
      </c>
      <c r="H61" s="44">
        <v>2000</v>
      </c>
      <c r="I61" s="44">
        <v>2000</v>
      </c>
      <c r="J61" s="44">
        <v>300</v>
      </c>
      <c r="K61" s="44">
        <v>300</v>
      </c>
    </row>
    <row r="62" spans="1:11" ht="12.75" customHeight="1">
      <c r="A62" s="156"/>
      <c r="B62" s="150"/>
      <c r="C62" s="150"/>
      <c r="D62" s="9">
        <v>59</v>
      </c>
      <c r="E62" s="11">
        <v>3112</v>
      </c>
      <c r="F62" s="12">
        <v>3639</v>
      </c>
      <c r="G62" s="5" t="s">
        <v>157</v>
      </c>
      <c r="H62" s="44">
        <v>200</v>
      </c>
      <c r="I62" s="44">
        <v>200</v>
      </c>
      <c r="J62" s="44">
        <v>0</v>
      </c>
      <c r="K62" s="44">
        <v>0</v>
      </c>
    </row>
    <row r="63" spans="1:11" ht="12.75" customHeight="1">
      <c r="A63" s="156"/>
      <c r="B63" s="150"/>
      <c r="C63" s="150"/>
      <c r="D63" s="9">
        <v>60</v>
      </c>
      <c r="E63" s="11">
        <v>3121</v>
      </c>
      <c r="F63" s="12"/>
      <c r="G63" s="5" t="s">
        <v>111</v>
      </c>
      <c r="H63" s="44"/>
      <c r="I63" s="44"/>
      <c r="J63" s="44"/>
      <c r="K63" s="44"/>
    </row>
    <row r="64" spans="1:11" ht="12.75" customHeight="1">
      <c r="A64" s="156"/>
      <c r="B64" s="150"/>
      <c r="C64" s="150"/>
      <c r="D64" s="9">
        <v>61</v>
      </c>
      <c r="E64" s="11">
        <v>3202</v>
      </c>
      <c r="F64" s="12"/>
      <c r="G64" s="5" t="s">
        <v>107</v>
      </c>
      <c r="H64" s="44"/>
      <c r="I64" s="44">
        <f>2213+915+1616</f>
        <v>4744</v>
      </c>
      <c r="J64" s="44">
        <v>200</v>
      </c>
      <c r="K64" s="44">
        <v>200</v>
      </c>
    </row>
    <row r="65" spans="1:11" ht="12.75" customHeight="1">
      <c r="A65" s="156"/>
      <c r="B65" s="150"/>
      <c r="C65" s="150"/>
      <c r="D65" s="9">
        <v>62</v>
      </c>
      <c r="E65" s="11">
        <v>3201</v>
      </c>
      <c r="F65" s="12"/>
      <c r="G65" s="5" t="s">
        <v>123</v>
      </c>
      <c r="H65" s="41"/>
      <c r="I65" s="41"/>
      <c r="J65" s="41"/>
      <c r="K65" s="41"/>
    </row>
    <row r="66" spans="1:11" ht="12.75" customHeight="1">
      <c r="A66" s="156"/>
      <c r="B66" s="150"/>
      <c r="C66" s="150"/>
      <c r="D66" s="9">
        <v>63</v>
      </c>
      <c r="E66" s="11"/>
      <c r="F66" s="12"/>
      <c r="G66" s="6" t="s">
        <v>31</v>
      </c>
      <c r="H66" s="43">
        <f>SUM(H61:H65)</f>
        <v>2200</v>
      </c>
      <c r="I66" s="43">
        <f>SUM(I61:I65)</f>
        <v>6944</v>
      </c>
      <c r="J66" s="43">
        <f>SUM(J61:J65)</f>
        <v>500</v>
      </c>
      <c r="K66" s="43">
        <f>SUM(K61:K65)</f>
        <v>500</v>
      </c>
    </row>
    <row r="67" spans="1:11" ht="12.75" customHeight="1" thickBot="1">
      <c r="A67" s="157"/>
      <c r="B67" s="151"/>
      <c r="C67" s="151"/>
      <c r="D67" s="29">
        <v>64</v>
      </c>
      <c r="E67" s="15"/>
      <c r="F67" s="16"/>
      <c r="G67" s="24" t="s">
        <v>77</v>
      </c>
      <c r="H67" s="46">
        <f>H60+H66</f>
        <v>71387</v>
      </c>
      <c r="I67" s="46">
        <f>I60+I66</f>
        <v>78293</v>
      </c>
      <c r="J67" s="46">
        <f>J60+J66</f>
        <v>70021</v>
      </c>
      <c r="K67" s="46">
        <f>K60+K66</f>
        <v>67021</v>
      </c>
    </row>
    <row r="68" spans="1:11" ht="12.75" customHeight="1">
      <c r="A68" s="146" t="s">
        <v>29</v>
      </c>
      <c r="B68" s="143" t="s">
        <v>34</v>
      </c>
      <c r="C68" s="167"/>
      <c r="D68" s="64">
        <v>65</v>
      </c>
      <c r="E68" s="65">
        <v>4111</v>
      </c>
      <c r="F68" s="65"/>
      <c r="G68" s="66" t="s">
        <v>168</v>
      </c>
      <c r="H68" s="67"/>
      <c r="I68" s="67">
        <v>120</v>
      </c>
      <c r="J68" s="67">
        <v>0</v>
      </c>
      <c r="K68" s="67">
        <v>0</v>
      </c>
    </row>
    <row r="69" spans="1:11" ht="12.75">
      <c r="A69" s="147"/>
      <c r="B69" s="168"/>
      <c r="C69" s="168"/>
      <c r="D69" s="9">
        <v>66</v>
      </c>
      <c r="E69" s="11">
        <v>4112</v>
      </c>
      <c r="F69" s="11"/>
      <c r="G69" s="5" t="s">
        <v>25</v>
      </c>
      <c r="H69" s="79">
        <v>3257</v>
      </c>
      <c r="I69" s="48">
        <v>3257</v>
      </c>
      <c r="J69" s="48">
        <v>5492</v>
      </c>
      <c r="K69" s="48">
        <v>5492</v>
      </c>
    </row>
    <row r="70" spans="1:11" ht="12.75">
      <c r="A70" s="147"/>
      <c r="B70" s="168"/>
      <c r="C70" s="168"/>
      <c r="D70" s="9">
        <v>67</v>
      </c>
      <c r="E70" s="11">
        <v>4112</v>
      </c>
      <c r="F70" s="11"/>
      <c r="G70" s="5" t="s">
        <v>26</v>
      </c>
      <c r="H70" s="79">
        <v>1137</v>
      </c>
      <c r="I70" s="48">
        <v>1137</v>
      </c>
      <c r="J70" s="48">
        <v>1090</v>
      </c>
      <c r="K70" s="48">
        <v>1090</v>
      </c>
    </row>
    <row r="71" spans="1:11" ht="12.75">
      <c r="A71" s="147"/>
      <c r="B71" s="168"/>
      <c r="C71" s="168"/>
      <c r="D71" s="9">
        <v>68</v>
      </c>
      <c r="E71" s="11" t="s">
        <v>129</v>
      </c>
      <c r="F71" s="11"/>
      <c r="G71" s="7" t="s">
        <v>172</v>
      </c>
      <c r="H71" s="48">
        <v>4500</v>
      </c>
      <c r="I71" s="79">
        <f>4500+250+5.5+11-300+100</f>
        <v>4566.5</v>
      </c>
      <c r="J71" s="48">
        <v>5000</v>
      </c>
      <c r="K71" s="79">
        <v>4400</v>
      </c>
    </row>
    <row r="72" spans="1:11" ht="12.75">
      <c r="A72" s="147"/>
      <c r="B72" s="168"/>
      <c r="C72" s="168"/>
      <c r="D72" s="9">
        <v>69</v>
      </c>
      <c r="E72" s="11">
        <v>4116</v>
      </c>
      <c r="F72" s="11"/>
      <c r="G72" s="7" t="s">
        <v>176</v>
      </c>
      <c r="H72" s="44">
        <v>1100</v>
      </c>
      <c r="I72" s="135">
        <f>1100+69+44+5</f>
        <v>1218</v>
      </c>
      <c r="J72" s="44">
        <v>1100</v>
      </c>
      <c r="K72" s="44">
        <v>1100</v>
      </c>
    </row>
    <row r="73" spans="1:11" ht="12.75">
      <c r="A73" s="147"/>
      <c r="B73" s="168"/>
      <c r="C73" s="168"/>
      <c r="D73" s="9">
        <v>70</v>
      </c>
      <c r="E73" s="11">
        <v>4111</v>
      </c>
      <c r="F73" s="11"/>
      <c r="G73" s="7" t="s">
        <v>155</v>
      </c>
      <c r="H73" s="44"/>
      <c r="I73" s="44">
        <v>667</v>
      </c>
      <c r="J73" s="44">
        <v>0</v>
      </c>
      <c r="K73" s="44">
        <v>0</v>
      </c>
    </row>
    <row r="74" spans="1:11" ht="12.75">
      <c r="A74" s="147"/>
      <c r="B74" s="168"/>
      <c r="C74" s="168"/>
      <c r="D74" s="9">
        <v>71</v>
      </c>
      <c r="E74" s="11">
        <v>4121</v>
      </c>
      <c r="F74" s="11"/>
      <c r="G74" s="7" t="s">
        <v>158</v>
      </c>
      <c r="H74" s="44">
        <v>830</v>
      </c>
      <c r="I74" s="135">
        <f>830+23-126</f>
        <v>727</v>
      </c>
      <c r="J74" s="44">
        <v>730</v>
      </c>
      <c r="K74" s="44">
        <v>730</v>
      </c>
    </row>
    <row r="75" spans="1:11" ht="12.75">
      <c r="A75" s="147"/>
      <c r="B75" s="168"/>
      <c r="C75" s="168"/>
      <c r="D75" s="9">
        <v>72</v>
      </c>
      <c r="E75" s="11">
        <v>4116</v>
      </c>
      <c r="F75" s="11"/>
      <c r="G75" s="7" t="s">
        <v>173</v>
      </c>
      <c r="H75" s="44"/>
      <c r="I75" s="44">
        <v>145.5</v>
      </c>
      <c r="J75" s="44"/>
      <c r="K75" s="44"/>
    </row>
    <row r="76" spans="1:11" ht="12.75">
      <c r="A76" s="147"/>
      <c r="B76" s="168"/>
      <c r="C76" s="168"/>
      <c r="D76" s="9">
        <v>73</v>
      </c>
      <c r="E76" s="11"/>
      <c r="F76" s="11"/>
      <c r="G76" s="7" t="s">
        <v>193</v>
      </c>
      <c r="H76" s="44"/>
      <c r="I76" s="44"/>
      <c r="J76" s="44">
        <v>1950</v>
      </c>
      <c r="K76" s="44">
        <v>1950</v>
      </c>
    </row>
    <row r="77" spans="1:11" ht="12.75">
      <c r="A77" s="147"/>
      <c r="B77" s="168"/>
      <c r="C77" s="168"/>
      <c r="D77" s="9">
        <v>74</v>
      </c>
      <c r="E77" s="11"/>
      <c r="F77" s="11"/>
      <c r="G77" s="8" t="s">
        <v>27</v>
      </c>
      <c r="H77" s="54">
        <f>SUM(H68:H76)</f>
        <v>10824</v>
      </c>
      <c r="I77" s="54">
        <f>SUM(I68:I76)</f>
        <v>11838</v>
      </c>
      <c r="J77" s="54">
        <f>SUM(J68:J76)</f>
        <v>15362</v>
      </c>
      <c r="K77" s="54">
        <f>SUM(K68:K76)</f>
        <v>14762</v>
      </c>
    </row>
    <row r="78" spans="1:11" ht="12.75">
      <c r="A78" s="147"/>
      <c r="B78" s="149" t="s">
        <v>35</v>
      </c>
      <c r="C78" s="144"/>
      <c r="D78" s="9">
        <v>75</v>
      </c>
      <c r="E78" s="11">
        <v>4223</v>
      </c>
      <c r="F78" s="11"/>
      <c r="G78" s="7" t="s">
        <v>190</v>
      </c>
      <c r="H78" s="45"/>
      <c r="I78" s="45"/>
      <c r="J78" s="45">
        <v>30300</v>
      </c>
      <c r="K78" s="45">
        <v>30300</v>
      </c>
    </row>
    <row r="79" spans="1:11" ht="12.75">
      <c r="A79" s="147"/>
      <c r="B79" s="144"/>
      <c r="C79" s="144"/>
      <c r="D79" s="9">
        <v>76</v>
      </c>
      <c r="E79" s="11">
        <v>4223</v>
      </c>
      <c r="F79" s="11"/>
      <c r="G79" s="7" t="s">
        <v>177</v>
      </c>
      <c r="H79" s="44"/>
      <c r="I79" s="135">
        <v>3999</v>
      </c>
      <c r="J79" s="44">
        <v>0</v>
      </c>
      <c r="K79" s="44">
        <v>0</v>
      </c>
    </row>
    <row r="80" spans="1:11" ht="12.75">
      <c r="A80" s="147"/>
      <c r="B80" s="144"/>
      <c r="C80" s="144"/>
      <c r="D80" s="9">
        <v>77</v>
      </c>
      <c r="E80" s="11">
        <v>4223</v>
      </c>
      <c r="F80" s="11"/>
      <c r="G80" s="7" t="s">
        <v>178</v>
      </c>
      <c r="H80" s="44"/>
      <c r="I80" s="135">
        <v>5355</v>
      </c>
      <c r="J80" s="44">
        <v>10502</v>
      </c>
      <c r="K80" s="44">
        <v>10502</v>
      </c>
    </row>
    <row r="81" spans="1:11" ht="12.75">
      <c r="A81" s="147"/>
      <c r="B81" s="144"/>
      <c r="C81" s="144"/>
      <c r="D81" s="9">
        <v>78</v>
      </c>
      <c r="E81" s="11">
        <v>4222</v>
      </c>
      <c r="F81" s="11"/>
      <c r="G81" s="7" t="s">
        <v>154</v>
      </c>
      <c r="H81" s="44"/>
      <c r="I81" s="44">
        <v>50</v>
      </c>
      <c r="J81" s="44">
        <v>0</v>
      </c>
      <c r="K81" s="44">
        <v>0</v>
      </c>
    </row>
    <row r="82" spans="1:11" ht="12.75">
      <c r="A82" s="147"/>
      <c r="B82" s="144"/>
      <c r="C82" s="144"/>
      <c r="D82" s="9">
        <v>79</v>
      </c>
      <c r="E82" s="11"/>
      <c r="F82" s="11"/>
      <c r="G82" s="7"/>
      <c r="H82" s="42"/>
      <c r="I82" s="42"/>
      <c r="J82" s="42"/>
      <c r="K82" s="42"/>
    </row>
    <row r="83" spans="1:11" ht="12.75">
      <c r="A83" s="147"/>
      <c r="B83" s="144"/>
      <c r="C83" s="144"/>
      <c r="D83" s="9">
        <v>80</v>
      </c>
      <c r="E83" s="11"/>
      <c r="F83" s="11"/>
      <c r="G83" s="8" t="s">
        <v>28</v>
      </c>
      <c r="H83" s="43">
        <f>SUM(H78:H82)</f>
        <v>0</v>
      </c>
      <c r="I83" s="43">
        <f>SUM(I78:I82)</f>
        <v>9404</v>
      </c>
      <c r="J83" s="43">
        <f>SUM(J78:J82)</f>
        <v>40802</v>
      </c>
      <c r="K83" s="43">
        <f>SUM(K78:K82)</f>
        <v>40802</v>
      </c>
    </row>
    <row r="84" spans="1:11" ht="13.5" thickBot="1">
      <c r="A84" s="148"/>
      <c r="B84" s="166"/>
      <c r="C84" s="166"/>
      <c r="D84" s="71">
        <v>81</v>
      </c>
      <c r="E84" s="13"/>
      <c r="F84" s="13"/>
      <c r="G84" s="72" t="s">
        <v>78</v>
      </c>
      <c r="H84" s="73">
        <f>H77+H83</f>
        <v>10824</v>
      </c>
      <c r="I84" s="73">
        <f>I77+I83</f>
        <v>21242</v>
      </c>
      <c r="J84" s="73">
        <f>J77+J83</f>
        <v>56164</v>
      </c>
      <c r="K84" s="73">
        <f>K77+K83</f>
        <v>55564</v>
      </c>
    </row>
    <row r="85" spans="1:11" ht="13.5" thickBot="1">
      <c r="A85" s="74"/>
      <c r="B85" s="75"/>
      <c r="C85" s="75"/>
      <c r="D85" s="70">
        <v>82</v>
      </c>
      <c r="E85" s="76"/>
      <c r="F85" s="76"/>
      <c r="G85" s="77" t="s">
        <v>79</v>
      </c>
      <c r="H85" s="78">
        <f>H67+H84</f>
        <v>82211</v>
      </c>
      <c r="I85" s="78">
        <f>I67+I84</f>
        <v>99535</v>
      </c>
      <c r="J85" s="78">
        <f>J67+J84</f>
        <v>126185</v>
      </c>
      <c r="K85" s="78">
        <f>K67+K84</f>
        <v>122585</v>
      </c>
    </row>
    <row r="86" ht="12.75">
      <c r="D86" s="93"/>
    </row>
    <row r="87" ht="12.75">
      <c r="G87" s="61" t="s">
        <v>153</v>
      </c>
    </row>
    <row r="90" ht="12.75">
      <c r="G90" s="80"/>
    </row>
  </sheetData>
  <mergeCells count="14">
    <mergeCell ref="K38:K40"/>
    <mergeCell ref="H2:K2"/>
    <mergeCell ref="J38:J40"/>
    <mergeCell ref="A68:A84"/>
    <mergeCell ref="H38:H40"/>
    <mergeCell ref="B4:B60"/>
    <mergeCell ref="C21:C60"/>
    <mergeCell ref="B78:C84"/>
    <mergeCell ref="C4:C20"/>
    <mergeCell ref="B68:C77"/>
    <mergeCell ref="B61:C67"/>
    <mergeCell ref="I38:I40"/>
    <mergeCell ref="A4:A67"/>
    <mergeCell ref="A2:G2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workbookViewId="0" topLeftCell="A31">
      <selection activeCell="M19" sqref="M19:M20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10" width="12.75390625" style="0" customWidth="1"/>
  </cols>
  <sheetData>
    <row r="1" spans="1:10" ht="16.5" thickBot="1">
      <c r="A1" s="158" t="s">
        <v>204</v>
      </c>
      <c r="B1" s="158"/>
      <c r="C1" s="158"/>
      <c r="D1" s="158"/>
      <c r="E1" s="158"/>
      <c r="F1" s="164" t="s">
        <v>196</v>
      </c>
      <c r="G1" s="145"/>
      <c r="H1" s="145"/>
      <c r="I1" s="145"/>
      <c r="J1" s="145"/>
    </row>
    <row r="2" spans="1:10" ht="26.25" thickBot="1">
      <c r="A2" s="69"/>
      <c r="B2" s="20" t="s">
        <v>32</v>
      </c>
      <c r="C2" s="20" t="s">
        <v>1</v>
      </c>
      <c r="D2" s="124" t="s">
        <v>0</v>
      </c>
      <c r="E2" s="188" t="s">
        <v>2</v>
      </c>
      <c r="F2" s="189"/>
      <c r="G2" s="95" t="s">
        <v>166</v>
      </c>
      <c r="H2" s="95" t="s">
        <v>175</v>
      </c>
      <c r="I2" s="95" t="s">
        <v>180</v>
      </c>
      <c r="J2" s="95" t="s">
        <v>206</v>
      </c>
    </row>
    <row r="3" spans="1:10" ht="12.75">
      <c r="A3" s="155" t="s">
        <v>65</v>
      </c>
      <c r="B3" s="65">
        <v>1</v>
      </c>
      <c r="C3" s="65"/>
      <c r="D3" s="65">
        <v>1014</v>
      </c>
      <c r="E3" s="190" t="s">
        <v>101</v>
      </c>
      <c r="F3" s="191"/>
      <c r="G3" s="96">
        <v>160</v>
      </c>
      <c r="H3" s="96">
        <f>160+100</f>
        <v>260</v>
      </c>
      <c r="I3" s="96">
        <v>300</v>
      </c>
      <c r="J3" s="96">
        <v>300</v>
      </c>
    </row>
    <row r="4" spans="1:10" ht="12.75">
      <c r="A4" s="156"/>
      <c r="B4" s="11">
        <v>2</v>
      </c>
      <c r="C4" s="11"/>
      <c r="D4" s="11"/>
      <c r="E4" s="186" t="s">
        <v>102</v>
      </c>
      <c r="F4" s="187"/>
      <c r="G4" s="97">
        <f>SUM(G3)</f>
        <v>160</v>
      </c>
      <c r="H4" s="97">
        <f>SUM(H3)</f>
        <v>260</v>
      </c>
      <c r="I4" s="97">
        <f>SUM(I3)</f>
        <v>300</v>
      </c>
      <c r="J4" s="97">
        <f>SUM(J3)</f>
        <v>300</v>
      </c>
    </row>
    <row r="5" spans="1:10" ht="12.75">
      <c r="A5" s="156"/>
      <c r="B5" s="11">
        <v>3</v>
      </c>
      <c r="C5" s="9">
        <v>5323</v>
      </c>
      <c r="D5" s="11">
        <v>2221</v>
      </c>
      <c r="E5" s="192" t="s">
        <v>85</v>
      </c>
      <c r="F5" s="187"/>
      <c r="G5" s="98">
        <v>547</v>
      </c>
      <c r="H5" s="98">
        <v>547</v>
      </c>
      <c r="I5" s="98">
        <v>549</v>
      </c>
      <c r="J5" s="98">
        <v>549</v>
      </c>
    </row>
    <row r="6" spans="1:10" ht="12.75">
      <c r="A6" s="156"/>
      <c r="B6" s="11">
        <v>4</v>
      </c>
      <c r="C6" s="11"/>
      <c r="D6" s="11"/>
      <c r="E6" s="186" t="s">
        <v>86</v>
      </c>
      <c r="F6" s="187"/>
      <c r="G6" s="99">
        <f>SUM(G5)</f>
        <v>547</v>
      </c>
      <c r="H6" s="99">
        <f>SUM(H5)</f>
        <v>547</v>
      </c>
      <c r="I6" s="99">
        <f>SUM(I5)</f>
        <v>549</v>
      </c>
      <c r="J6" s="99">
        <f>SUM(J5)</f>
        <v>549</v>
      </c>
    </row>
    <row r="7" spans="1:10" ht="12.75">
      <c r="A7" s="156"/>
      <c r="B7" s="11">
        <v>5</v>
      </c>
      <c r="C7" s="11"/>
      <c r="D7" s="11">
        <v>3111</v>
      </c>
      <c r="E7" s="179" t="s">
        <v>46</v>
      </c>
      <c r="F7" s="170"/>
      <c r="G7" s="100">
        <f>1786+28</f>
        <v>1814</v>
      </c>
      <c r="H7" s="101">
        <f>1786+28+50</f>
        <v>1864</v>
      </c>
      <c r="I7" s="100">
        <v>1814</v>
      </c>
      <c r="J7" s="101">
        <v>1646</v>
      </c>
    </row>
    <row r="8" spans="1:10" ht="12.75">
      <c r="A8" s="156"/>
      <c r="B8" s="11">
        <v>6</v>
      </c>
      <c r="C8" s="11"/>
      <c r="D8" s="11">
        <v>3111</v>
      </c>
      <c r="E8" s="179" t="s">
        <v>42</v>
      </c>
      <c r="F8" s="170"/>
      <c r="G8" s="100">
        <v>897</v>
      </c>
      <c r="H8" s="100">
        <f>897+50</f>
        <v>947</v>
      </c>
      <c r="I8" s="100">
        <v>947</v>
      </c>
      <c r="J8" s="101">
        <v>879</v>
      </c>
    </row>
    <row r="9" spans="1:10" ht="12.75">
      <c r="A9" s="156"/>
      <c r="B9" s="11">
        <v>7</v>
      </c>
      <c r="C9" s="11"/>
      <c r="D9" s="11">
        <v>3113</v>
      </c>
      <c r="E9" s="179" t="s">
        <v>43</v>
      </c>
      <c r="F9" s="170"/>
      <c r="G9" s="100">
        <f>4490+620</f>
        <v>5110</v>
      </c>
      <c r="H9" s="101">
        <f>4490+620-250</f>
        <v>4860</v>
      </c>
      <c r="I9" s="100">
        <v>5110</v>
      </c>
      <c r="J9" s="101">
        <v>4661</v>
      </c>
    </row>
    <row r="10" spans="1:10" ht="12.75">
      <c r="A10" s="156"/>
      <c r="B10" s="11">
        <v>8</v>
      </c>
      <c r="C10" s="11"/>
      <c r="D10" s="11">
        <v>3141</v>
      </c>
      <c r="E10" s="179" t="s">
        <v>44</v>
      </c>
      <c r="F10" s="170"/>
      <c r="G10" s="100">
        <f>1541+8</f>
        <v>1549</v>
      </c>
      <c r="H10" s="100">
        <f>1541+8</f>
        <v>1549</v>
      </c>
      <c r="I10" s="100">
        <v>1549</v>
      </c>
      <c r="J10" s="101">
        <v>1461</v>
      </c>
    </row>
    <row r="11" spans="1:10" ht="12.75">
      <c r="A11" s="156"/>
      <c r="B11" s="11">
        <v>9</v>
      </c>
      <c r="C11" s="11"/>
      <c r="D11" s="11"/>
      <c r="E11" s="185" t="s">
        <v>195</v>
      </c>
      <c r="F11" s="176"/>
      <c r="G11" s="100"/>
      <c r="H11" s="100"/>
      <c r="I11" s="100">
        <v>50</v>
      </c>
      <c r="J11" s="100">
        <v>50</v>
      </c>
    </row>
    <row r="12" spans="1:10" ht="12.75">
      <c r="A12" s="156"/>
      <c r="B12" s="11">
        <v>10</v>
      </c>
      <c r="C12" s="11"/>
      <c r="D12" s="11"/>
      <c r="E12" s="179"/>
      <c r="F12" s="170"/>
      <c r="G12" s="100"/>
      <c r="H12" s="100"/>
      <c r="I12" s="100"/>
      <c r="J12" s="100"/>
    </row>
    <row r="13" spans="1:10" ht="12.75">
      <c r="A13" s="156"/>
      <c r="B13" s="11">
        <v>11</v>
      </c>
      <c r="C13" s="11"/>
      <c r="D13" s="11"/>
      <c r="E13" s="179"/>
      <c r="F13" s="170"/>
      <c r="G13" s="102"/>
      <c r="H13" s="102"/>
      <c r="I13" s="102"/>
      <c r="J13" s="102"/>
    </row>
    <row r="14" spans="1:10" ht="12.75">
      <c r="A14" s="156"/>
      <c r="B14" s="11">
        <v>12</v>
      </c>
      <c r="C14" s="11"/>
      <c r="D14" s="11"/>
      <c r="E14" s="169" t="s">
        <v>47</v>
      </c>
      <c r="F14" s="170"/>
      <c r="G14" s="103">
        <f>SUM(G7:G13)</f>
        <v>9370</v>
      </c>
      <c r="H14" s="103">
        <f>SUM(H7:H13)</f>
        <v>9220</v>
      </c>
      <c r="I14" s="103">
        <f>SUM(I7:I13)</f>
        <v>9470</v>
      </c>
      <c r="J14" s="103">
        <f>SUM(J7:J13)</f>
        <v>8697</v>
      </c>
    </row>
    <row r="15" spans="1:10" ht="12.75">
      <c r="A15" s="156"/>
      <c r="B15" s="11">
        <v>13</v>
      </c>
      <c r="C15" s="11"/>
      <c r="D15" s="11">
        <v>3319</v>
      </c>
      <c r="E15" s="179" t="s">
        <v>48</v>
      </c>
      <c r="F15" s="170"/>
      <c r="G15" s="102">
        <v>15</v>
      </c>
      <c r="H15" s="102">
        <v>15</v>
      </c>
      <c r="I15" s="102">
        <v>15</v>
      </c>
      <c r="J15" s="102">
        <v>15</v>
      </c>
    </row>
    <row r="16" spans="1:10" ht="12.75">
      <c r="A16" s="156"/>
      <c r="B16" s="11">
        <v>14</v>
      </c>
      <c r="C16" s="11"/>
      <c r="D16" s="11">
        <v>3319</v>
      </c>
      <c r="E16" s="179" t="s">
        <v>13</v>
      </c>
      <c r="F16" s="170"/>
      <c r="G16" s="100">
        <v>600</v>
      </c>
      <c r="H16" s="100">
        <v>600</v>
      </c>
      <c r="I16" s="100">
        <v>800</v>
      </c>
      <c r="J16" s="101">
        <v>600</v>
      </c>
    </row>
    <row r="17" spans="1:10" ht="12.75">
      <c r="A17" s="156"/>
      <c r="B17" s="11">
        <v>15</v>
      </c>
      <c r="C17" s="11"/>
      <c r="D17" s="11">
        <v>3349</v>
      </c>
      <c r="E17" s="179" t="s">
        <v>14</v>
      </c>
      <c r="F17" s="170"/>
      <c r="G17" s="100">
        <v>300</v>
      </c>
      <c r="H17" s="100">
        <v>300</v>
      </c>
      <c r="I17" s="100">
        <v>300</v>
      </c>
      <c r="J17" s="100">
        <v>300</v>
      </c>
    </row>
    <row r="18" spans="1:10" ht="12.75">
      <c r="A18" s="156"/>
      <c r="B18" s="209">
        <v>16</v>
      </c>
      <c r="C18" s="211"/>
      <c r="D18" s="209">
        <v>3315.92</v>
      </c>
      <c r="E18" s="179" t="s">
        <v>200</v>
      </c>
      <c r="F18" s="170"/>
      <c r="G18" s="100">
        <f>3650+100</f>
        <v>3750</v>
      </c>
      <c r="H18" s="101">
        <f>3650+100+87+2170+2000</f>
        <v>8007</v>
      </c>
      <c r="I18" s="100">
        <f>5946+1100</f>
        <v>7046</v>
      </c>
      <c r="J18" s="101">
        <v>5946</v>
      </c>
    </row>
    <row r="19" spans="1:10" ht="12.75">
      <c r="A19" s="156"/>
      <c r="B19" s="210"/>
      <c r="C19" s="212"/>
      <c r="D19" s="210"/>
      <c r="E19" s="92" t="s">
        <v>201</v>
      </c>
      <c r="F19" s="125"/>
      <c r="G19" s="100"/>
      <c r="H19" s="101"/>
      <c r="I19" s="100"/>
      <c r="J19" s="101">
        <v>2765</v>
      </c>
    </row>
    <row r="20" spans="1:10" ht="12.75">
      <c r="A20" s="156"/>
      <c r="B20" s="11">
        <v>17</v>
      </c>
      <c r="C20" s="11"/>
      <c r="D20" s="11">
        <v>3399</v>
      </c>
      <c r="E20" s="179" t="s">
        <v>162</v>
      </c>
      <c r="F20" s="170"/>
      <c r="G20" s="100">
        <v>60</v>
      </c>
      <c r="H20" s="100">
        <v>60</v>
      </c>
      <c r="I20" s="100">
        <v>70</v>
      </c>
      <c r="J20" s="100">
        <v>70</v>
      </c>
    </row>
    <row r="21" spans="1:10" ht="12.75">
      <c r="A21" s="156"/>
      <c r="B21" s="11">
        <v>18</v>
      </c>
      <c r="C21" s="11"/>
      <c r="D21" s="11" t="s">
        <v>90</v>
      </c>
      <c r="E21" s="179" t="s">
        <v>151</v>
      </c>
      <c r="F21" s="170"/>
      <c r="G21" s="100">
        <v>150</v>
      </c>
      <c r="H21" s="100">
        <v>150</v>
      </c>
      <c r="I21" s="100">
        <v>150</v>
      </c>
      <c r="J21" s="101">
        <v>50</v>
      </c>
    </row>
    <row r="22" spans="1:10" ht="12.75">
      <c r="A22" s="156"/>
      <c r="B22" s="94">
        <v>19</v>
      </c>
      <c r="C22" s="11"/>
      <c r="D22" s="11" t="s">
        <v>90</v>
      </c>
      <c r="E22" s="92" t="s">
        <v>152</v>
      </c>
      <c r="F22" s="125"/>
      <c r="G22" s="100">
        <v>150</v>
      </c>
      <c r="H22" s="100">
        <v>150</v>
      </c>
      <c r="I22" s="100">
        <v>150</v>
      </c>
      <c r="J22" s="101">
        <v>50</v>
      </c>
    </row>
    <row r="23" spans="1:10" ht="12.75">
      <c r="A23" s="156"/>
      <c r="B23" s="11">
        <v>20</v>
      </c>
      <c r="C23" s="11"/>
      <c r="D23" s="11"/>
      <c r="E23" s="169" t="s">
        <v>49</v>
      </c>
      <c r="F23" s="170"/>
      <c r="G23" s="103">
        <f>SUM(G15:G22)</f>
        <v>5025</v>
      </c>
      <c r="H23" s="103">
        <f>SUM(H15:H22)</f>
        <v>9282</v>
      </c>
      <c r="I23" s="103">
        <f>SUM(I15:I22)</f>
        <v>8531</v>
      </c>
      <c r="J23" s="103">
        <f>SUM(J15:J22)</f>
        <v>9796</v>
      </c>
    </row>
    <row r="24" spans="1:10" ht="12.75">
      <c r="A24" s="156"/>
      <c r="B24" s="11">
        <v>21</v>
      </c>
      <c r="C24" s="11"/>
      <c r="D24" s="11"/>
      <c r="E24" s="171"/>
      <c r="F24" s="170"/>
      <c r="G24" s="100"/>
      <c r="H24" s="100"/>
      <c r="I24" s="100"/>
      <c r="J24" s="100"/>
    </row>
    <row r="25" spans="1:10" ht="12.75">
      <c r="A25" s="156"/>
      <c r="B25" s="11">
        <v>22</v>
      </c>
      <c r="C25" s="11"/>
      <c r="D25" s="40">
        <v>3639</v>
      </c>
      <c r="E25" s="171" t="s">
        <v>108</v>
      </c>
      <c r="F25" s="170"/>
      <c r="G25" s="100">
        <v>20</v>
      </c>
      <c r="H25" s="100">
        <v>20</v>
      </c>
      <c r="I25" s="100">
        <v>20</v>
      </c>
      <c r="J25" s="100">
        <v>20</v>
      </c>
    </row>
    <row r="26" spans="1:10" ht="12.75">
      <c r="A26" s="156"/>
      <c r="B26" s="11">
        <v>23</v>
      </c>
      <c r="C26" s="11"/>
      <c r="D26" s="86" t="s">
        <v>136</v>
      </c>
      <c r="E26" s="171" t="s">
        <v>137</v>
      </c>
      <c r="F26" s="170"/>
      <c r="G26" s="100">
        <v>400</v>
      </c>
      <c r="H26" s="100">
        <v>400</v>
      </c>
      <c r="I26" s="100">
        <v>400</v>
      </c>
      <c r="J26" s="100">
        <v>400</v>
      </c>
    </row>
    <row r="27" spans="1:10" ht="12.75">
      <c r="A27" s="156"/>
      <c r="B27" s="11">
        <v>24</v>
      </c>
      <c r="C27" s="11">
        <v>5229</v>
      </c>
      <c r="D27" s="9">
        <v>3419</v>
      </c>
      <c r="E27" s="171" t="s">
        <v>138</v>
      </c>
      <c r="F27" s="170"/>
      <c r="G27" s="100">
        <v>100</v>
      </c>
      <c r="H27" s="100">
        <v>100</v>
      </c>
      <c r="I27" s="100">
        <v>100</v>
      </c>
      <c r="J27" s="100">
        <v>100</v>
      </c>
    </row>
    <row r="28" spans="1:10" ht="12.75">
      <c r="A28" s="156"/>
      <c r="B28" s="209">
        <v>25</v>
      </c>
      <c r="C28" s="209"/>
      <c r="D28" s="215">
        <v>3419</v>
      </c>
      <c r="E28" s="182" t="s">
        <v>133</v>
      </c>
      <c r="F28" s="4" t="s">
        <v>131</v>
      </c>
      <c r="G28" s="100">
        <v>200</v>
      </c>
      <c r="H28" s="100">
        <v>200</v>
      </c>
      <c r="I28" s="100">
        <v>200</v>
      </c>
      <c r="J28" s="100">
        <v>200</v>
      </c>
    </row>
    <row r="29" spans="1:10" ht="24">
      <c r="A29" s="156"/>
      <c r="B29" s="210"/>
      <c r="C29" s="210"/>
      <c r="D29" s="216"/>
      <c r="E29" s="183"/>
      <c r="F29" s="126" t="s">
        <v>132</v>
      </c>
      <c r="G29" s="104">
        <v>100</v>
      </c>
      <c r="H29" s="104">
        <f>100</f>
        <v>100</v>
      </c>
      <c r="I29" s="104">
        <v>100</v>
      </c>
      <c r="J29" s="104">
        <v>100</v>
      </c>
    </row>
    <row r="30" spans="1:10" ht="12.75">
      <c r="A30" s="156"/>
      <c r="B30" s="9">
        <v>26</v>
      </c>
      <c r="C30" s="11"/>
      <c r="D30" s="40"/>
      <c r="E30" s="169" t="s">
        <v>109</v>
      </c>
      <c r="F30" s="170"/>
      <c r="G30" s="103">
        <f>SUM(G24:G29)</f>
        <v>820</v>
      </c>
      <c r="H30" s="103">
        <f>SUM(H24:H29)</f>
        <v>820</v>
      </c>
      <c r="I30" s="103">
        <f>SUM(I24:I29)</f>
        <v>820</v>
      </c>
      <c r="J30" s="103">
        <f>SUM(J24:J29)</f>
        <v>820</v>
      </c>
    </row>
    <row r="31" spans="1:10" ht="12.75">
      <c r="A31" s="156"/>
      <c r="B31" s="11">
        <v>27</v>
      </c>
      <c r="C31" s="11">
        <v>5023</v>
      </c>
      <c r="D31" s="11">
        <v>6112</v>
      </c>
      <c r="E31" s="2" t="s">
        <v>91</v>
      </c>
      <c r="F31" s="2"/>
      <c r="G31" s="104">
        <v>1430</v>
      </c>
      <c r="H31" s="104">
        <f>1430</f>
        <v>1430</v>
      </c>
      <c r="I31" s="104">
        <v>1510</v>
      </c>
      <c r="J31" s="104">
        <v>1510</v>
      </c>
    </row>
    <row r="32" spans="1:10" ht="12.75">
      <c r="A32" s="156"/>
      <c r="B32" s="11">
        <v>28</v>
      </c>
      <c r="C32" s="11">
        <v>5023</v>
      </c>
      <c r="D32" s="11">
        <v>6112</v>
      </c>
      <c r="E32" s="179" t="s">
        <v>50</v>
      </c>
      <c r="F32" s="170"/>
      <c r="G32" s="104">
        <v>330</v>
      </c>
      <c r="H32" s="104">
        <v>330</v>
      </c>
      <c r="I32" s="104">
        <v>370</v>
      </c>
      <c r="J32" s="104">
        <v>370</v>
      </c>
    </row>
    <row r="33" spans="1:10" ht="12.75">
      <c r="A33" s="156"/>
      <c r="B33" s="11">
        <v>29</v>
      </c>
      <c r="C33" s="11">
        <v>5021</v>
      </c>
      <c r="D33" s="11">
        <v>6112</v>
      </c>
      <c r="E33" s="179" t="s">
        <v>97</v>
      </c>
      <c r="F33" s="170"/>
      <c r="G33" s="104">
        <v>80</v>
      </c>
      <c r="H33" s="104">
        <v>80</v>
      </c>
      <c r="I33" s="104">
        <v>90</v>
      </c>
      <c r="J33" s="104">
        <v>90</v>
      </c>
    </row>
    <row r="34" spans="1:10" ht="12.75">
      <c r="A34" s="156"/>
      <c r="B34" s="11">
        <v>30</v>
      </c>
      <c r="C34" s="11">
        <v>5492</v>
      </c>
      <c r="D34" s="11" t="s">
        <v>61</v>
      </c>
      <c r="E34" s="179" t="s">
        <v>92</v>
      </c>
      <c r="F34" s="170"/>
      <c r="G34" s="100">
        <v>20</v>
      </c>
      <c r="H34" s="100">
        <v>20</v>
      </c>
      <c r="I34" s="100">
        <v>20</v>
      </c>
      <c r="J34" s="100">
        <v>20</v>
      </c>
    </row>
    <row r="35" spans="1:10" ht="12.75">
      <c r="A35" s="156"/>
      <c r="B35" s="11">
        <v>31</v>
      </c>
      <c r="C35" s="11"/>
      <c r="D35" s="11">
        <v>6117</v>
      </c>
      <c r="E35" s="179" t="s">
        <v>169</v>
      </c>
      <c r="F35" s="170"/>
      <c r="G35" s="100"/>
      <c r="H35" s="100">
        <v>120</v>
      </c>
      <c r="I35" s="100">
        <v>0</v>
      </c>
      <c r="J35" s="100">
        <v>0</v>
      </c>
    </row>
    <row r="36" spans="1:10" ht="12.75">
      <c r="A36" s="156"/>
      <c r="B36" s="11">
        <v>32</v>
      </c>
      <c r="C36" s="11"/>
      <c r="D36" s="11">
        <v>6115</v>
      </c>
      <c r="E36" s="179" t="s">
        <v>80</v>
      </c>
      <c r="F36" s="170"/>
      <c r="G36" s="100"/>
      <c r="H36" s="100"/>
      <c r="I36" s="100">
        <v>0</v>
      </c>
      <c r="J36" s="100">
        <v>0</v>
      </c>
    </row>
    <row r="37" spans="1:10" ht="12.75">
      <c r="A37" s="156"/>
      <c r="B37" s="11">
        <v>33</v>
      </c>
      <c r="C37" s="11"/>
      <c r="D37" s="11">
        <v>6171</v>
      </c>
      <c r="E37" s="179" t="s">
        <v>100</v>
      </c>
      <c r="F37" s="170"/>
      <c r="G37" s="100">
        <v>16000</v>
      </c>
      <c r="H37" s="100">
        <f>16000+420+5.5+58.5</f>
        <v>16484</v>
      </c>
      <c r="I37" s="100">
        <f>16146-336</f>
        <v>15810</v>
      </c>
      <c r="J37" s="101">
        <f>16146-336+200</f>
        <v>16010</v>
      </c>
    </row>
    <row r="38" spans="1:10" ht="12.75">
      <c r="A38" s="156"/>
      <c r="B38" s="9">
        <v>34</v>
      </c>
      <c r="C38" s="11"/>
      <c r="D38" s="11">
        <v>6171</v>
      </c>
      <c r="E38" s="179" t="s">
        <v>51</v>
      </c>
      <c r="F38" s="170"/>
      <c r="G38" s="102">
        <v>250</v>
      </c>
      <c r="H38" s="102">
        <v>250</v>
      </c>
      <c r="I38" s="102">
        <v>250</v>
      </c>
      <c r="J38" s="102">
        <v>250</v>
      </c>
    </row>
    <row r="39" spans="1:10" ht="12.75">
      <c r="A39" s="156"/>
      <c r="B39" s="11">
        <v>35</v>
      </c>
      <c r="C39" s="11"/>
      <c r="D39" s="11">
        <v>6171</v>
      </c>
      <c r="E39" s="179" t="s">
        <v>104</v>
      </c>
      <c r="F39" s="170"/>
      <c r="G39" s="100">
        <v>3000</v>
      </c>
      <c r="H39" s="100">
        <f>3000+2373</f>
        <v>5373</v>
      </c>
      <c r="I39" s="100">
        <v>3000</v>
      </c>
      <c r="J39" s="100">
        <v>3000</v>
      </c>
    </row>
    <row r="40" spans="1:10" ht="12.75">
      <c r="A40" s="156"/>
      <c r="B40" s="11">
        <v>36</v>
      </c>
      <c r="C40" s="11"/>
      <c r="D40" s="11">
        <v>6171</v>
      </c>
      <c r="E40" s="179" t="s">
        <v>52</v>
      </c>
      <c r="F40" s="170"/>
      <c r="G40" s="102">
        <v>100</v>
      </c>
      <c r="H40" s="102">
        <v>100</v>
      </c>
      <c r="I40" s="102">
        <v>100</v>
      </c>
      <c r="J40" s="102">
        <v>100</v>
      </c>
    </row>
    <row r="41" spans="1:10" ht="12.75">
      <c r="A41" s="156"/>
      <c r="B41" s="11">
        <v>37</v>
      </c>
      <c r="C41" s="11"/>
      <c r="D41" s="11">
        <v>6310</v>
      </c>
      <c r="E41" s="179" t="s">
        <v>53</v>
      </c>
      <c r="F41" s="170"/>
      <c r="G41" s="102">
        <v>2853</v>
      </c>
      <c r="H41" s="102">
        <v>2853</v>
      </c>
      <c r="I41" s="102">
        <v>2310</v>
      </c>
      <c r="J41" s="102">
        <v>2310</v>
      </c>
    </row>
    <row r="42" spans="1:10" ht="12.75">
      <c r="A42" s="156"/>
      <c r="B42" s="11">
        <v>38</v>
      </c>
      <c r="C42" s="11"/>
      <c r="D42" s="11">
        <v>6402</v>
      </c>
      <c r="E42" s="179" t="s">
        <v>81</v>
      </c>
      <c r="F42" s="170"/>
      <c r="G42" s="101">
        <f>500-499</f>
        <v>1</v>
      </c>
      <c r="H42" s="100">
        <f>500-499</f>
        <v>1</v>
      </c>
      <c r="I42" s="100">
        <v>0</v>
      </c>
      <c r="J42" s="101">
        <v>45</v>
      </c>
    </row>
    <row r="43" spans="1:10" ht="12.75">
      <c r="A43" s="156"/>
      <c r="B43" s="11">
        <v>39</v>
      </c>
      <c r="C43" s="11" t="s">
        <v>89</v>
      </c>
      <c r="D43" s="11">
        <v>6409</v>
      </c>
      <c r="E43" s="179" t="s">
        <v>110</v>
      </c>
      <c r="F43" s="170"/>
      <c r="G43" s="100">
        <v>100</v>
      </c>
      <c r="H43" s="100">
        <f>100+76</f>
        <v>176</v>
      </c>
      <c r="I43" s="100">
        <v>100</v>
      </c>
      <c r="J43" s="100">
        <v>100</v>
      </c>
    </row>
    <row r="44" spans="1:10" ht="12.75">
      <c r="A44" s="156"/>
      <c r="B44" s="9">
        <v>40</v>
      </c>
      <c r="C44" s="11"/>
      <c r="D44" s="11"/>
      <c r="E44" s="169" t="s">
        <v>54</v>
      </c>
      <c r="F44" s="170"/>
      <c r="G44" s="103">
        <f>SUM(G31:G43)</f>
        <v>24164</v>
      </c>
      <c r="H44" s="103">
        <f>SUM(H31:H43)</f>
        <v>27217</v>
      </c>
      <c r="I44" s="103">
        <f>SUM(I31:I43)</f>
        <v>23560</v>
      </c>
      <c r="J44" s="103">
        <f>SUM(J31:J43)</f>
        <v>23805</v>
      </c>
    </row>
    <row r="45" spans="1:10" ht="12.75">
      <c r="A45" s="156"/>
      <c r="B45" s="11">
        <v>41</v>
      </c>
      <c r="C45" s="11"/>
      <c r="D45" s="11">
        <v>5512</v>
      </c>
      <c r="E45" s="179" t="s">
        <v>55</v>
      </c>
      <c r="F45" s="170"/>
      <c r="G45" s="100">
        <v>375</v>
      </c>
      <c r="H45" s="101">
        <f>375+120-37+44</f>
        <v>502</v>
      </c>
      <c r="I45" s="100">
        <v>467</v>
      </c>
      <c r="J45" s="101">
        <v>375</v>
      </c>
    </row>
    <row r="46" spans="1:10" ht="12.75">
      <c r="A46" s="156"/>
      <c r="B46" s="11">
        <v>42</v>
      </c>
      <c r="C46" s="11"/>
      <c r="D46" s="11">
        <v>5521</v>
      </c>
      <c r="E46" s="179" t="s">
        <v>56</v>
      </c>
      <c r="F46" s="170"/>
      <c r="G46" s="102"/>
      <c r="H46" s="102"/>
      <c r="I46" s="102"/>
      <c r="J46" s="102"/>
    </row>
    <row r="47" spans="1:10" ht="12.75">
      <c r="A47" s="156"/>
      <c r="B47" s="11">
        <v>43</v>
      </c>
      <c r="C47" s="11"/>
      <c r="D47" s="11"/>
      <c r="E47" s="169" t="s">
        <v>57</v>
      </c>
      <c r="F47" s="170"/>
      <c r="G47" s="103">
        <f>SUM(G45:G46)</f>
        <v>375</v>
      </c>
      <c r="H47" s="103">
        <f>SUM(H45:H46)</f>
        <v>502</v>
      </c>
      <c r="I47" s="103">
        <f>SUM(I45:I46)</f>
        <v>467</v>
      </c>
      <c r="J47" s="103">
        <f>SUM(J45:J46)</f>
        <v>375</v>
      </c>
    </row>
    <row r="48" spans="1:10" ht="12.75">
      <c r="A48" s="156"/>
      <c r="B48" s="11">
        <v>44</v>
      </c>
      <c r="C48" s="11"/>
      <c r="D48" s="11">
        <v>5311</v>
      </c>
      <c r="E48" s="179" t="s">
        <v>58</v>
      </c>
      <c r="F48" s="170"/>
      <c r="G48" s="100">
        <f>2609+80</f>
        <v>2689</v>
      </c>
      <c r="H48" s="100">
        <f>2609+80</f>
        <v>2689</v>
      </c>
      <c r="I48" s="100">
        <f>2689-69</f>
        <v>2620</v>
      </c>
      <c r="J48" s="101">
        <v>2320</v>
      </c>
    </row>
    <row r="49" spans="1:10" ht="12.75">
      <c r="A49" s="156"/>
      <c r="B49" s="11">
        <v>45</v>
      </c>
      <c r="C49" s="11"/>
      <c r="D49" s="11"/>
      <c r="E49" s="169" t="s">
        <v>59</v>
      </c>
      <c r="F49" s="170"/>
      <c r="G49" s="103">
        <f>SUM(G48)</f>
        <v>2689</v>
      </c>
      <c r="H49" s="103">
        <f>SUM(H48)</f>
        <v>2689</v>
      </c>
      <c r="I49" s="103">
        <f>SUM(I48)</f>
        <v>2620</v>
      </c>
      <c r="J49" s="103">
        <f>SUM(J48)</f>
        <v>2320</v>
      </c>
    </row>
    <row r="50" spans="1:10" ht="12.75">
      <c r="A50" s="156"/>
      <c r="B50" s="11">
        <v>46</v>
      </c>
      <c r="C50" s="11">
        <v>5410</v>
      </c>
      <c r="D50" s="11">
        <v>4171</v>
      </c>
      <c r="E50" s="179" t="s">
        <v>144</v>
      </c>
      <c r="F50" s="170"/>
      <c r="G50" s="200">
        <v>4500</v>
      </c>
      <c r="H50" s="172">
        <f>4500-300</f>
        <v>4200</v>
      </c>
      <c r="I50" s="200">
        <v>5000</v>
      </c>
      <c r="J50" s="172">
        <v>4400</v>
      </c>
    </row>
    <row r="51" spans="1:10" ht="12.75">
      <c r="A51" s="156"/>
      <c r="B51" s="11">
        <v>47</v>
      </c>
      <c r="C51" s="11">
        <v>5410</v>
      </c>
      <c r="D51" s="11">
        <v>4172</v>
      </c>
      <c r="E51" s="171" t="s">
        <v>145</v>
      </c>
      <c r="F51" s="170"/>
      <c r="G51" s="201"/>
      <c r="H51" s="173"/>
      <c r="I51" s="201"/>
      <c r="J51" s="173"/>
    </row>
    <row r="52" spans="1:10" ht="12.75">
      <c r="A52" s="156"/>
      <c r="B52" s="11">
        <v>48</v>
      </c>
      <c r="C52" s="11">
        <v>5410</v>
      </c>
      <c r="D52" s="11">
        <v>4173</v>
      </c>
      <c r="E52" s="4" t="s">
        <v>146</v>
      </c>
      <c r="F52" s="4"/>
      <c r="G52" s="201"/>
      <c r="H52" s="173"/>
      <c r="I52" s="201"/>
      <c r="J52" s="173"/>
    </row>
    <row r="53" spans="1:10" ht="12.75">
      <c r="A53" s="156"/>
      <c r="B53" s="11">
        <v>49</v>
      </c>
      <c r="C53" s="11">
        <v>5410</v>
      </c>
      <c r="D53" s="11">
        <v>4177</v>
      </c>
      <c r="E53" s="171" t="s">
        <v>147</v>
      </c>
      <c r="F53" s="170"/>
      <c r="G53" s="201"/>
      <c r="H53" s="173"/>
      <c r="I53" s="201"/>
      <c r="J53" s="173"/>
    </row>
    <row r="54" spans="1:10" ht="12.75">
      <c r="A54" s="156"/>
      <c r="B54" s="11">
        <v>50</v>
      </c>
      <c r="C54" s="11">
        <v>5410</v>
      </c>
      <c r="D54" s="11">
        <v>4179</v>
      </c>
      <c r="E54" s="171" t="s">
        <v>148</v>
      </c>
      <c r="F54" s="170"/>
      <c r="G54" s="201"/>
      <c r="H54" s="173"/>
      <c r="I54" s="201"/>
      <c r="J54" s="173"/>
    </row>
    <row r="55" spans="1:10" ht="12.75">
      <c r="A55" s="156"/>
      <c r="B55" s="11">
        <v>51</v>
      </c>
      <c r="C55" s="11">
        <v>5410</v>
      </c>
      <c r="D55" s="11">
        <v>4182</v>
      </c>
      <c r="E55" s="171" t="s">
        <v>149</v>
      </c>
      <c r="F55" s="170"/>
      <c r="G55" s="201"/>
      <c r="H55" s="173"/>
      <c r="I55" s="201"/>
      <c r="J55" s="173"/>
    </row>
    <row r="56" spans="1:10" ht="12.75">
      <c r="A56" s="156"/>
      <c r="B56" s="11">
        <v>52</v>
      </c>
      <c r="C56" s="11">
        <v>5410</v>
      </c>
      <c r="D56" s="11">
        <v>4185</v>
      </c>
      <c r="E56" s="171" t="s">
        <v>150</v>
      </c>
      <c r="F56" s="170"/>
      <c r="G56" s="202"/>
      <c r="H56" s="174"/>
      <c r="I56" s="202"/>
      <c r="J56" s="174"/>
    </row>
    <row r="57" spans="1:10" ht="12.75">
      <c r="A57" s="156"/>
      <c r="B57" s="11">
        <v>53</v>
      </c>
      <c r="C57" s="11">
        <v>5223</v>
      </c>
      <c r="D57" s="11">
        <v>3399</v>
      </c>
      <c r="E57" s="171" t="s">
        <v>159</v>
      </c>
      <c r="F57" s="170"/>
      <c r="G57" s="100">
        <v>40</v>
      </c>
      <c r="H57" s="100">
        <f>40+50</f>
        <v>90</v>
      </c>
      <c r="I57" s="100">
        <v>0</v>
      </c>
      <c r="J57" s="100">
        <v>0</v>
      </c>
    </row>
    <row r="58" spans="1:10" ht="12.75">
      <c r="A58" s="156"/>
      <c r="B58" s="11">
        <v>54</v>
      </c>
      <c r="C58" s="11" t="s">
        <v>61</v>
      </c>
      <c r="D58" s="11">
        <v>4351.59</v>
      </c>
      <c r="E58" s="171" t="s">
        <v>184</v>
      </c>
      <c r="F58" s="170"/>
      <c r="G58" s="100">
        <v>1430</v>
      </c>
      <c r="H58" s="100">
        <v>1430</v>
      </c>
      <c r="I58" s="100">
        <f>1531+40</f>
        <v>1571</v>
      </c>
      <c r="J58" s="100">
        <f>1531+40</f>
        <v>1571</v>
      </c>
    </row>
    <row r="59" spans="1:10" ht="12.75">
      <c r="A59" s="156"/>
      <c r="B59" s="11">
        <v>55</v>
      </c>
      <c r="C59" s="11"/>
      <c r="D59" s="11"/>
      <c r="E59" s="169" t="s">
        <v>60</v>
      </c>
      <c r="F59" s="170"/>
      <c r="G59" s="103">
        <f>SUM(G50:G58)</f>
        <v>5970</v>
      </c>
      <c r="H59" s="103">
        <f>SUM(H50:H58)</f>
        <v>5720</v>
      </c>
      <c r="I59" s="103">
        <f>SUM(I50:I58)</f>
        <v>6571</v>
      </c>
      <c r="J59" s="103">
        <f>SUM(J50:J58)</f>
        <v>5971</v>
      </c>
    </row>
    <row r="60" spans="1:10" ht="12.75">
      <c r="A60" s="156"/>
      <c r="B60" s="11">
        <v>56</v>
      </c>
      <c r="C60" s="11"/>
      <c r="D60" s="11">
        <v>3635</v>
      </c>
      <c r="E60" s="171" t="s">
        <v>140</v>
      </c>
      <c r="F60" s="170"/>
      <c r="G60" s="100">
        <v>600</v>
      </c>
      <c r="H60" s="100">
        <v>600</v>
      </c>
      <c r="I60" s="100">
        <v>600</v>
      </c>
      <c r="J60" s="100">
        <v>600</v>
      </c>
    </row>
    <row r="61" spans="1:10" ht="12.75">
      <c r="A61" s="156"/>
      <c r="B61" s="11">
        <v>57</v>
      </c>
      <c r="C61" s="11"/>
      <c r="D61" s="11">
        <v>3632</v>
      </c>
      <c r="E61" s="175" t="s">
        <v>188</v>
      </c>
      <c r="F61" s="176"/>
      <c r="G61" s="100"/>
      <c r="H61" s="100"/>
      <c r="I61" s="100">
        <v>1500</v>
      </c>
      <c r="J61" s="100">
        <v>1500</v>
      </c>
    </row>
    <row r="62" spans="1:10" ht="12.75">
      <c r="A62" s="156"/>
      <c r="B62" s="11">
        <v>58</v>
      </c>
      <c r="C62" s="11"/>
      <c r="D62" s="11">
        <v>3639</v>
      </c>
      <c r="E62" s="171" t="s">
        <v>106</v>
      </c>
      <c r="F62" s="170"/>
      <c r="G62" s="101">
        <f>17332+1200+400</f>
        <v>18932</v>
      </c>
      <c r="H62" s="100">
        <f>17332+1200+400+1800+400+600-160</f>
        <v>21572</v>
      </c>
      <c r="I62" s="100">
        <v>19864</v>
      </c>
      <c r="J62" s="101">
        <v>19082</v>
      </c>
    </row>
    <row r="63" spans="1:10" ht="12.75">
      <c r="A63" s="156"/>
      <c r="B63" s="11">
        <v>59</v>
      </c>
      <c r="C63" s="11"/>
      <c r="D63" s="11">
        <v>3612</v>
      </c>
      <c r="E63" s="175" t="s">
        <v>62</v>
      </c>
      <c r="F63" s="176"/>
      <c r="G63" s="161">
        <v>8127</v>
      </c>
      <c r="H63" s="152">
        <f>8127+200+600</f>
        <v>8927</v>
      </c>
      <c r="I63" s="161">
        <f>10093+450</f>
        <v>10543</v>
      </c>
      <c r="J63" s="152">
        <v>10093</v>
      </c>
    </row>
    <row r="64" spans="1:10" ht="12.75">
      <c r="A64" s="156"/>
      <c r="B64" s="11">
        <v>60</v>
      </c>
      <c r="C64" s="11"/>
      <c r="D64" s="11">
        <v>3612</v>
      </c>
      <c r="E64" s="90" t="s">
        <v>143</v>
      </c>
      <c r="F64" s="127"/>
      <c r="G64" s="163"/>
      <c r="H64" s="154"/>
      <c r="I64" s="163"/>
      <c r="J64" s="154"/>
    </row>
    <row r="65" spans="1:10" ht="12.75">
      <c r="A65" s="156"/>
      <c r="B65" s="11">
        <v>61</v>
      </c>
      <c r="C65" s="11"/>
      <c r="D65" s="11">
        <v>3669</v>
      </c>
      <c r="E65" s="171" t="s">
        <v>127</v>
      </c>
      <c r="F65" s="170"/>
      <c r="G65" s="100">
        <v>60</v>
      </c>
      <c r="H65" s="101">
        <f>60+70</f>
        <v>130</v>
      </c>
      <c r="I65" s="100">
        <v>50</v>
      </c>
      <c r="J65" s="100">
        <v>50</v>
      </c>
    </row>
    <row r="66" spans="1:10" ht="12.75">
      <c r="A66" s="156"/>
      <c r="B66" s="11">
        <v>62</v>
      </c>
      <c r="C66" s="11"/>
      <c r="D66" s="11"/>
      <c r="E66" s="169" t="s">
        <v>72</v>
      </c>
      <c r="F66" s="170"/>
      <c r="G66" s="103">
        <f>SUM(G60:G65)</f>
        <v>27719</v>
      </c>
      <c r="H66" s="103">
        <f>SUM(H60:H65)</f>
        <v>31229</v>
      </c>
      <c r="I66" s="103">
        <f>SUM(I60:I65)</f>
        <v>32557</v>
      </c>
      <c r="J66" s="103">
        <f>SUM(J60:J65)</f>
        <v>31325</v>
      </c>
    </row>
    <row r="67" spans="1:10" ht="12.75">
      <c r="A67" s="156"/>
      <c r="B67" s="11">
        <v>63</v>
      </c>
      <c r="C67" s="11" t="s">
        <v>95</v>
      </c>
      <c r="D67" s="11">
        <v>6171</v>
      </c>
      <c r="E67" s="171" t="s">
        <v>96</v>
      </c>
      <c r="F67" s="170"/>
      <c r="G67" s="100">
        <v>370</v>
      </c>
      <c r="H67" s="100">
        <v>370</v>
      </c>
      <c r="I67" s="100">
        <v>370</v>
      </c>
      <c r="J67" s="100">
        <v>370</v>
      </c>
    </row>
    <row r="68" spans="1:10" ht="12.75">
      <c r="A68" s="156"/>
      <c r="B68" s="11">
        <v>64</v>
      </c>
      <c r="C68" s="11"/>
      <c r="D68" s="11"/>
      <c r="E68" s="169" t="s">
        <v>96</v>
      </c>
      <c r="F68" s="170"/>
      <c r="G68" s="105">
        <f>SUM(G67)</f>
        <v>370</v>
      </c>
      <c r="H68" s="105">
        <f>SUM(H67)</f>
        <v>370</v>
      </c>
      <c r="I68" s="105">
        <f>SUM(I67)</f>
        <v>370</v>
      </c>
      <c r="J68" s="105">
        <f>SUM(J67)</f>
        <v>370</v>
      </c>
    </row>
    <row r="69" spans="1:10" ht="13.5" thickBot="1">
      <c r="A69" s="157"/>
      <c r="B69" s="15">
        <v>65</v>
      </c>
      <c r="C69" s="15"/>
      <c r="D69" s="15"/>
      <c r="E69" s="199" t="s">
        <v>63</v>
      </c>
      <c r="F69" s="181"/>
      <c r="G69" s="106">
        <f>G4+G6+G14+G23+G30+G44+G47+G49+G59+G66+G68</f>
        <v>77209</v>
      </c>
      <c r="H69" s="106">
        <f>H4+H6+H14+H23+H30+H44+H47+H49+H59+H66+H68</f>
        <v>87856</v>
      </c>
      <c r="I69" s="106">
        <f>I4+I6+I14+I23+I30+I44+I47+I49+I59+I66+I68</f>
        <v>85815</v>
      </c>
      <c r="J69" s="106">
        <f>J4+J6+J14+J23+J30+J44+J47+J49+J59+J66+J68</f>
        <v>84328</v>
      </c>
    </row>
    <row r="70" spans="1:10" ht="12.75" customHeight="1">
      <c r="A70" s="146" t="s">
        <v>117</v>
      </c>
      <c r="B70" s="65">
        <v>66</v>
      </c>
      <c r="C70" s="65"/>
      <c r="D70" s="213"/>
      <c r="E70" s="193" t="s">
        <v>198</v>
      </c>
      <c r="F70" s="194"/>
      <c r="G70" s="203">
        <v>3906</v>
      </c>
      <c r="H70" s="206">
        <f>3906+784+1700+2000+2170+5220+700+900-200+87+260+120+600+160+30-400-2170-2000+35+15857</f>
        <v>29759</v>
      </c>
      <c r="I70" s="203">
        <f>45855+4550+500+1500</f>
        <v>52405</v>
      </c>
      <c r="J70" s="203">
        <f>52155+250</f>
        <v>52405</v>
      </c>
    </row>
    <row r="71" spans="1:10" ht="12.75">
      <c r="A71" s="147"/>
      <c r="B71" s="11">
        <v>67</v>
      </c>
      <c r="C71" s="11"/>
      <c r="D71" s="214"/>
      <c r="E71" s="195"/>
      <c r="F71" s="196"/>
      <c r="G71" s="204"/>
      <c r="H71" s="207"/>
      <c r="I71" s="204"/>
      <c r="J71" s="204"/>
    </row>
    <row r="72" spans="1:10" ht="12.75">
      <c r="A72" s="147"/>
      <c r="B72" s="11">
        <v>68</v>
      </c>
      <c r="C72" s="11"/>
      <c r="D72" s="214"/>
      <c r="E72" s="195"/>
      <c r="F72" s="196"/>
      <c r="G72" s="204"/>
      <c r="H72" s="207"/>
      <c r="I72" s="204"/>
      <c r="J72" s="204"/>
    </row>
    <row r="73" spans="1:10" ht="12.75">
      <c r="A73" s="147"/>
      <c r="B73" s="11">
        <v>69</v>
      </c>
      <c r="C73" s="11"/>
      <c r="D73" s="214"/>
      <c r="E73" s="195"/>
      <c r="F73" s="196"/>
      <c r="G73" s="204"/>
      <c r="H73" s="207"/>
      <c r="I73" s="204"/>
      <c r="J73" s="204"/>
    </row>
    <row r="74" spans="1:10" ht="12.75">
      <c r="A74" s="147"/>
      <c r="B74" s="11">
        <v>70</v>
      </c>
      <c r="C74" s="11"/>
      <c r="D74" s="214"/>
      <c r="E74" s="195"/>
      <c r="F74" s="196"/>
      <c r="G74" s="204"/>
      <c r="H74" s="207"/>
      <c r="I74" s="204"/>
      <c r="J74" s="204"/>
    </row>
    <row r="75" spans="1:10" ht="12.75">
      <c r="A75" s="147"/>
      <c r="B75" s="11">
        <v>71</v>
      </c>
      <c r="C75" s="11"/>
      <c r="D75" s="214"/>
      <c r="E75" s="195"/>
      <c r="F75" s="196"/>
      <c r="G75" s="204"/>
      <c r="H75" s="207"/>
      <c r="I75" s="204"/>
      <c r="J75" s="204"/>
    </row>
    <row r="76" spans="1:10" ht="12.75">
      <c r="A76" s="147"/>
      <c r="B76" s="11">
        <v>72</v>
      </c>
      <c r="C76" s="11"/>
      <c r="D76" s="214"/>
      <c r="E76" s="195"/>
      <c r="F76" s="196"/>
      <c r="G76" s="204"/>
      <c r="H76" s="207"/>
      <c r="I76" s="204"/>
      <c r="J76" s="204"/>
    </row>
    <row r="77" spans="1:10" ht="12.75">
      <c r="A77" s="147"/>
      <c r="B77" s="11">
        <v>73</v>
      </c>
      <c r="C77" s="11"/>
      <c r="D77" s="214"/>
      <c r="E77" s="195"/>
      <c r="F77" s="196"/>
      <c r="G77" s="204"/>
      <c r="H77" s="207"/>
      <c r="I77" s="204"/>
      <c r="J77" s="204"/>
    </row>
    <row r="78" spans="1:10" ht="12.75">
      <c r="A78" s="147"/>
      <c r="B78" s="11">
        <v>74</v>
      </c>
      <c r="C78" s="11"/>
      <c r="D78" s="214"/>
      <c r="E78" s="195"/>
      <c r="F78" s="196"/>
      <c r="G78" s="204"/>
      <c r="H78" s="207"/>
      <c r="I78" s="204"/>
      <c r="J78" s="204"/>
    </row>
    <row r="79" spans="1:10" ht="12.75">
      <c r="A79" s="147"/>
      <c r="B79" s="11">
        <v>75</v>
      </c>
      <c r="C79" s="11"/>
      <c r="D79" s="214"/>
      <c r="E79" s="195"/>
      <c r="F79" s="196"/>
      <c r="G79" s="204"/>
      <c r="H79" s="207"/>
      <c r="I79" s="204"/>
      <c r="J79" s="204"/>
    </row>
    <row r="80" spans="1:10" ht="12.75">
      <c r="A80" s="147"/>
      <c r="B80" s="11">
        <v>76</v>
      </c>
      <c r="C80" s="11"/>
      <c r="D80" s="214"/>
      <c r="E80" s="195"/>
      <c r="F80" s="196"/>
      <c r="G80" s="204"/>
      <c r="H80" s="207"/>
      <c r="I80" s="204"/>
      <c r="J80" s="204"/>
    </row>
    <row r="81" spans="1:10" ht="12.75">
      <c r="A81" s="147"/>
      <c r="B81" s="11">
        <v>77</v>
      </c>
      <c r="C81" s="11"/>
      <c r="D81" s="214"/>
      <c r="E81" s="195"/>
      <c r="F81" s="196"/>
      <c r="G81" s="204"/>
      <c r="H81" s="207"/>
      <c r="I81" s="204"/>
      <c r="J81" s="204"/>
    </row>
    <row r="82" spans="1:10" ht="12.75">
      <c r="A82" s="147"/>
      <c r="B82" s="11">
        <v>78</v>
      </c>
      <c r="C82" s="11"/>
      <c r="D82" s="212"/>
      <c r="E82" s="197"/>
      <c r="F82" s="198"/>
      <c r="G82" s="205"/>
      <c r="H82" s="208"/>
      <c r="I82" s="205"/>
      <c r="J82" s="205"/>
    </row>
    <row r="83" spans="1:10" ht="12.75">
      <c r="A83" s="147"/>
      <c r="B83" s="11">
        <v>79</v>
      </c>
      <c r="C83" s="11"/>
      <c r="D83" s="11"/>
      <c r="E83" s="179" t="s">
        <v>160</v>
      </c>
      <c r="F83" s="170"/>
      <c r="G83" s="110">
        <f>2000+71</f>
        <v>2071</v>
      </c>
      <c r="H83" s="110">
        <f>2000+71</f>
        <v>2071</v>
      </c>
      <c r="I83" s="110">
        <v>0</v>
      </c>
      <c r="J83" s="110">
        <v>0</v>
      </c>
    </row>
    <row r="84" spans="1:10" ht="12.75">
      <c r="A84" s="147"/>
      <c r="B84" s="11">
        <v>80</v>
      </c>
      <c r="C84" s="11"/>
      <c r="D84" s="11"/>
      <c r="E84" s="179" t="s">
        <v>174</v>
      </c>
      <c r="F84" s="170"/>
      <c r="G84" s="109"/>
      <c r="H84" s="110">
        <f>164</f>
        <v>164</v>
      </c>
      <c r="I84" s="110">
        <v>0</v>
      </c>
      <c r="J84" s="110">
        <v>0</v>
      </c>
    </row>
    <row r="85" spans="1:10" ht="13.5" thickBot="1">
      <c r="A85" s="184"/>
      <c r="B85" s="15">
        <v>81</v>
      </c>
      <c r="C85" s="15"/>
      <c r="D85" s="15"/>
      <c r="E85" s="180" t="s">
        <v>64</v>
      </c>
      <c r="F85" s="181"/>
      <c r="G85" s="107">
        <f>SUM(G70:G84)</f>
        <v>5977</v>
      </c>
      <c r="H85" s="107">
        <f>SUM(H70:H84)</f>
        <v>31994</v>
      </c>
      <c r="I85" s="107">
        <f>SUM(I70:I84)</f>
        <v>52405</v>
      </c>
      <c r="J85" s="107">
        <f>SUM(J70:J84)</f>
        <v>52405</v>
      </c>
    </row>
    <row r="86" spans="1:10" ht="13.5" thickBot="1">
      <c r="A86" s="62"/>
      <c r="B86" s="63">
        <v>82</v>
      </c>
      <c r="C86" s="63"/>
      <c r="D86" s="63"/>
      <c r="E86" s="177" t="s">
        <v>82</v>
      </c>
      <c r="F86" s="178"/>
      <c r="G86" s="108">
        <f>G69+G85</f>
        <v>83186</v>
      </c>
      <c r="H86" s="108">
        <f>H69+H85</f>
        <v>119850</v>
      </c>
      <c r="I86" s="108">
        <f>I69+I85</f>
        <v>138220</v>
      </c>
      <c r="J86" s="108">
        <f>J69+J85</f>
        <v>136733</v>
      </c>
    </row>
    <row r="87" ht="12.75">
      <c r="F87" s="80" t="s">
        <v>125</v>
      </c>
    </row>
    <row r="88" spans="5:6" ht="12.75">
      <c r="E88" s="80"/>
      <c r="F88" s="80"/>
    </row>
  </sheetData>
  <mergeCells count="90">
    <mergeCell ref="B18:B19"/>
    <mergeCell ref="C18:C19"/>
    <mergeCell ref="D18:D19"/>
    <mergeCell ref="D70:D82"/>
    <mergeCell ref="B28:B29"/>
    <mergeCell ref="C28:C29"/>
    <mergeCell ref="D28:D29"/>
    <mergeCell ref="J63:J64"/>
    <mergeCell ref="J70:J82"/>
    <mergeCell ref="G50:G56"/>
    <mergeCell ref="G63:G64"/>
    <mergeCell ref="G70:G82"/>
    <mergeCell ref="I70:I82"/>
    <mergeCell ref="H70:H82"/>
    <mergeCell ref="E63:F63"/>
    <mergeCell ref="E57:F57"/>
    <mergeCell ref="F1:J1"/>
    <mergeCell ref="I50:I56"/>
    <mergeCell ref="I63:I64"/>
    <mergeCell ref="E33:F33"/>
    <mergeCell ref="E32:F32"/>
    <mergeCell ref="E34:F34"/>
    <mergeCell ref="A1:E1"/>
    <mergeCell ref="J50:J56"/>
    <mergeCell ref="E70:F82"/>
    <mergeCell ref="E65:F65"/>
    <mergeCell ref="E68:F68"/>
    <mergeCell ref="E67:F67"/>
    <mergeCell ref="E66:F66"/>
    <mergeCell ref="E69:F69"/>
    <mergeCell ref="E2:F2"/>
    <mergeCell ref="E9:F9"/>
    <mergeCell ref="E10:F10"/>
    <mergeCell ref="E8:F8"/>
    <mergeCell ref="E3:F3"/>
    <mergeCell ref="E4:F4"/>
    <mergeCell ref="E7:F7"/>
    <mergeCell ref="E5:F5"/>
    <mergeCell ref="E35:F35"/>
    <mergeCell ref="E37:F37"/>
    <mergeCell ref="E38:F38"/>
    <mergeCell ref="E58:F58"/>
    <mergeCell ref="E45:F45"/>
    <mergeCell ref="E47:F47"/>
    <mergeCell ref="E49:F49"/>
    <mergeCell ref="E50:F50"/>
    <mergeCell ref="E56:F56"/>
    <mergeCell ref="E39:F39"/>
    <mergeCell ref="E14:F14"/>
    <mergeCell ref="E12:F12"/>
    <mergeCell ref="E13:F13"/>
    <mergeCell ref="E15:F15"/>
    <mergeCell ref="A70:A85"/>
    <mergeCell ref="A3:A69"/>
    <mergeCell ref="E16:F16"/>
    <mergeCell ref="E17:F17"/>
    <mergeCell ref="E18:F18"/>
    <mergeCell ref="E20:F20"/>
    <mergeCell ref="E21:F21"/>
    <mergeCell ref="E11:F11"/>
    <mergeCell ref="E6:F6"/>
    <mergeCell ref="E27:F27"/>
    <mergeCell ref="E30:F30"/>
    <mergeCell ref="E23:F23"/>
    <mergeCell ref="E24:F24"/>
    <mergeCell ref="E26:F26"/>
    <mergeCell ref="E25:F25"/>
    <mergeCell ref="E28:E29"/>
    <mergeCell ref="E42:F42"/>
    <mergeCell ref="E41:F41"/>
    <mergeCell ref="E36:F36"/>
    <mergeCell ref="E48:F48"/>
    <mergeCell ref="E40:F40"/>
    <mergeCell ref="E43:F43"/>
    <mergeCell ref="E44:F44"/>
    <mergeCell ref="E46:F46"/>
    <mergeCell ref="E86:F86"/>
    <mergeCell ref="E83:F83"/>
    <mergeCell ref="E85:F85"/>
    <mergeCell ref="E84:F84"/>
    <mergeCell ref="E59:F59"/>
    <mergeCell ref="E62:F62"/>
    <mergeCell ref="H50:H56"/>
    <mergeCell ref="H63:H64"/>
    <mergeCell ref="E60:F60"/>
    <mergeCell ref="E61:F61"/>
    <mergeCell ref="E55:F55"/>
    <mergeCell ref="E51:F51"/>
    <mergeCell ref="E53:F53"/>
    <mergeCell ref="E54:F54"/>
  </mergeCells>
  <printOptions/>
  <pageMargins left="0.3937007874015748" right="0.1968503937007874" top="0.3937007874015748" bottom="0" header="0.5118110236220472" footer="0.5118110236220472"/>
  <pageSetup horizontalDpi="300" verticalDpi="3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3"/>
  <sheetViews>
    <sheetView zoomScale="75" zoomScaleNormal="75" workbookViewId="0" topLeftCell="A1">
      <selection activeCell="L42" sqref="L42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8" width="16.375" style="0" customWidth="1"/>
  </cols>
  <sheetData>
    <row r="2" spans="1:5" ht="15.75">
      <c r="A2" s="218" t="s">
        <v>205</v>
      </c>
      <c r="B2" s="218"/>
      <c r="C2" s="218"/>
      <c r="D2" s="218"/>
      <c r="E2" s="112"/>
    </row>
    <row r="3" spans="1:4" ht="15.75">
      <c r="A3" s="39"/>
      <c r="B3" s="39"/>
      <c r="C3" s="39"/>
      <c r="D3" s="39"/>
    </row>
    <row r="4" spans="1:8" ht="16.5" thickBot="1">
      <c r="A4" s="39"/>
      <c r="B4" s="39"/>
      <c r="C4" s="39"/>
      <c r="D4" s="39"/>
      <c r="E4" s="164" t="s">
        <v>196</v>
      </c>
      <c r="F4" s="145"/>
      <c r="G4" s="145"/>
      <c r="H4" s="145"/>
    </row>
    <row r="5" spans="1:8" ht="24.75" thickBot="1">
      <c r="A5" s="23" t="s">
        <v>32</v>
      </c>
      <c r="B5" s="20" t="s">
        <v>1</v>
      </c>
      <c r="C5" s="20" t="s">
        <v>0</v>
      </c>
      <c r="D5" s="20" t="s">
        <v>2</v>
      </c>
      <c r="E5" s="128" t="s">
        <v>167</v>
      </c>
      <c r="F5" s="129" t="s">
        <v>175</v>
      </c>
      <c r="G5" s="129" t="s">
        <v>180</v>
      </c>
      <c r="H5" s="129" t="s">
        <v>203</v>
      </c>
    </row>
    <row r="6" spans="1:8" ht="12.75">
      <c r="A6" s="21">
        <v>1</v>
      </c>
      <c r="B6" s="14">
        <v>8115</v>
      </c>
      <c r="C6" s="14"/>
      <c r="D6" s="28" t="s">
        <v>105</v>
      </c>
      <c r="E6" s="49">
        <v>-230</v>
      </c>
      <c r="F6" s="49">
        <v>-230</v>
      </c>
      <c r="G6" s="49">
        <v>-230</v>
      </c>
      <c r="H6" s="49">
        <v>-230</v>
      </c>
    </row>
    <row r="7" spans="1:8" ht="12.75">
      <c r="A7" s="22">
        <v>2</v>
      </c>
      <c r="B7" s="11">
        <v>8115</v>
      </c>
      <c r="C7" s="11"/>
      <c r="D7" s="2" t="s">
        <v>88</v>
      </c>
      <c r="E7" s="60">
        <v>18750</v>
      </c>
      <c r="F7" s="60">
        <f>18750+3523-385+420-110+30-11+164+76+1500-60-47</f>
        <v>23850</v>
      </c>
      <c r="G7" s="58">
        <v>22000</v>
      </c>
      <c r="H7" s="60">
        <v>22460</v>
      </c>
    </row>
    <row r="8" spans="1:8" ht="12.75">
      <c r="A8" s="22">
        <v>3</v>
      </c>
      <c r="B8" s="11">
        <v>8115</v>
      </c>
      <c r="C8" s="11"/>
      <c r="D8" s="2" t="s">
        <v>182</v>
      </c>
      <c r="E8" s="60"/>
      <c r="F8" s="60"/>
      <c r="G8" s="58">
        <v>900</v>
      </c>
      <c r="H8" s="60">
        <f>1687+250+116</f>
        <v>2053</v>
      </c>
    </row>
    <row r="9" spans="1:8" ht="12.75">
      <c r="A9" s="22">
        <v>4</v>
      </c>
      <c r="B9" s="11">
        <v>8115</v>
      </c>
      <c r="C9" s="2"/>
      <c r="D9" s="2" t="s">
        <v>163</v>
      </c>
      <c r="E9" s="60">
        <f>-6878-1261-499</f>
        <v>-8638</v>
      </c>
      <c r="F9" s="58">
        <f>-6878-1261-499+3284+1700+475+325+577+2277-1500</f>
        <v>-1500</v>
      </c>
      <c r="G9" s="58">
        <v>0</v>
      </c>
      <c r="H9" s="58">
        <v>0</v>
      </c>
    </row>
    <row r="10" spans="1:8" s="85" customFormat="1" ht="12.75" customHeight="1">
      <c r="A10" s="81">
        <v>5</v>
      </c>
      <c r="B10" s="82">
        <v>8115</v>
      </c>
      <c r="C10" s="83"/>
      <c r="D10" s="84" t="s">
        <v>164</v>
      </c>
      <c r="E10" s="48">
        <v>0</v>
      </c>
      <c r="F10" s="79">
        <v>-4000</v>
      </c>
      <c r="G10" s="48">
        <f>-4000-1950+4550+500-1364-69</f>
        <v>-2333</v>
      </c>
      <c r="H10" s="48">
        <f>-4000-1950+4550+500-1364-69</f>
        <v>-2333</v>
      </c>
    </row>
    <row r="11" spans="1:8" ht="12.75">
      <c r="A11" s="22">
        <v>6</v>
      </c>
      <c r="B11" s="11">
        <v>8115</v>
      </c>
      <c r="C11" s="2"/>
      <c r="D11" s="2" t="s">
        <v>185</v>
      </c>
      <c r="E11" s="58">
        <v>-626</v>
      </c>
      <c r="F11" s="58">
        <f>-626+600</f>
        <v>-26</v>
      </c>
      <c r="G11" s="58">
        <f>-544+500</f>
        <v>-44</v>
      </c>
      <c r="H11" s="58">
        <f>-544+500</f>
        <v>-44</v>
      </c>
    </row>
    <row r="12" spans="1:8" ht="12.75">
      <c r="A12" s="22">
        <v>7</v>
      </c>
      <c r="B12" s="11">
        <v>8115</v>
      </c>
      <c r="C12" s="2"/>
      <c r="D12" s="2" t="s">
        <v>66</v>
      </c>
      <c r="E12" s="58">
        <v>-144</v>
      </c>
      <c r="F12" s="58">
        <v>-144</v>
      </c>
      <c r="G12" s="58">
        <v>-206</v>
      </c>
      <c r="H12" s="58">
        <v>-206</v>
      </c>
    </row>
    <row r="13" spans="1:8" ht="12.75">
      <c r="A13" s="22">
        <v>8</v>
      </c>
      <c r="B13" s="11">
        <v>8124</v>
      </c>
      <c r="C13" s="2"/>
      <c r="D13" s="2" t="s">
        <v>67</v>
      </c>
      <c r="E13" s="47">
        <v>-85</v>
      </c>
      <c r="F13" s="47">
        <v>-85</v>
      </c>
      <c r="G13" s="47">
        <v>0</v>
      </c>
      <c r="H13" s="47">
        <v>0</v>
      </c>
    </row>
    <row r="14" spans="1:8" ht="12.75">
      <c r="A14" s="22">
        <v>9</v>
      </c>
      <c r="B14" s="11">
        <v>8124</v>
      </c>
      <c r="C14" s="2"/>
      <c r="D14" s="2" t="s">
        <v>118</v>
      </c>
      <c r="E14" s="47">
        <v>-3245</v>
      </c>
      <c r="F14" s="47">
        <v>-3245</v>
      </c>
      <c r="G14" s="47">
        <v>-3245</v>
      </c>
      <c r="H14" s="47">
        <v>-3245</v>
      </c>
    </row>
    <row r="15" spans="1:8" ht="12.75">
      <c r="A15" s="22">
        <v>10</v>
      </c>
      <c r="B15" s="11">
        <v>8124</v>
      </c>
      <c r="C15" s="2"/>
      <c r="D15" s="2" t="s">
        <v>68</v>
      </c>
      <c r="E15" s="58">
        <v>-2</v>
      </c>
      <c r="F15" s="58">
        <v>-2</v>
      </c>
      <c r="G15" s="58">
        <v>0</v>
      </c>
      <c r="H15" s="58">
        <v>0</v>
      </c>
    </row>
    <row r="16" spans="1:8" ht="12.75">
      <c r="A16" s="22">
        <v>11</v>
      </c>
      <c r="B16" s="11">
        <v>8124</v>
      </c>
      <c r="C16" s="2"/>
      <c r="D16" s="2" t="s">
        <v>128</v>
      </c>
      <c r="E16" s="47">
        <v>-1061</v>
      </c>
      <c r="F16" s="47">
        <v>-1061</v>
      </c>
      <c r="G16" s="47">
        <v>-1061</v>
      </c>
      <c r="H16" s="47">
        <v>-1061</v>
      </c>
    </row>
    <row r="17" spans="1:8" ht="12.75">
      <c r="A17" s="22">
        <v>12</v>
      </c>
      <c r="B17" s="11">
        <v>8123</v>
      </c>
      <c r="C17" s="2"/>
      <c r="D17" s="2" t="s">
        <v>186</v>
      </c>
      <c r="E17" s="47"/>
      <c r="F17" s="47"/>
      <c r="G17" s="47">
        <v>30300</v>
      </c>
      <c r="H17" s="47">
        <v>30300</v>
      </c>
    </row>
    <row r="18" spans="1:8" ht="12.75">
      <c r="A18" s="22">
        <v>13</v>
      </c>
      <c r="B18" s="11">
        <v>8123</v>
      </c>
      <c r="C18" s="2"/>
      <c r="D18" s="2" t="s">
        <v>187</v>
      </c>
      <c r="E18" s="47"/>
      <c r="F18" s="47"/>
      <c r="G18" s="47">
        <v>8300</v>
      </c>
      <c r="H18" s="47">
        <v>8300</v>
      </c>
    </row>
    <row r="19" spans="1:8" ht="12.75">
      <c r="A19" s="22">
        <v>14</v>
      </c>
      <c r="B19" s="11">
        <v>8124</v>
      </c>
      <c r="C19" s="2"/>
      <c r="D19" s="2" t="s">
        <v>191</v>
      </c>
      <c r="E19" s="26"/>
      <c r="F19" s="26"/>
      <c r="G19" s="26">
        <v>-30300</v>
      </c>
      <c r="H19" s="26">
        <v>-30300</v>
      </c>
    </row>
    <row r="20" spans="1:8" ht="12.75">
      <c r="A20" s="22">
        <v>15</v>
      </c>
      <c r="B20" s="11">
        <v>8124</v>
      </c>
      <c r="C20" s="2"/>
      <c r="D20" s="2" t="s">
        <v>192</v>
      </c>
      <c r="E20" s="26"/>
      <c r="F20" s="26"/>
      <c r="G20" s="26">
        <v>-500</v>
      </c>
      <c r="H20" s="142">
        <v>0</v>
      </c>
    </row>
    <row r="21" spans="1:8" ht="12.75">
      <c r="A21" s="22">
        <v>16</v>
      </c>
      <c r="B21" s="11">
        <v>8124</v>
      </c>
      <c r="C21" s="2"/>
      <c r="D21" s="2" t="s">
        <v>130</v>
      </c>
      <c r="E21" s="47">
        <v>-1044</v>
      </c>
      <c r="F21" s="47">
        <v>-1044</v>
      </c>
      <c r="G21" s="47">
        <v>-1044</v>
      </c>
      <c r="H21" s="47">
        <v>-1044</v>
      </c>
    </row>
    <row r="22" spans="1:8" ht="12.75">
      <c r="A22" s="22">
        <v>17</v>
      </c>
      <c r="B22" s="11">
        <v>8124</v>
      </c>
      <c r="C22" s="2"/>
      <c r="D22" s="2" t="s">
        <v>161</v>
      </c>
      <c r="E22" s="47">
        <v>-2700</v>
      </c>
      <c r="F22" s="47">
        <v>-2700</v>
      </c>
      <c r="G22" s="47">
        <v>0</v>
      </c>
      <c r="H22" s="47">
        <v>0</v>
      </c>
    </row>
    <row r="23" spans="1:8" ht="12.75">
      <c r="A23" s="137">
        <v>18</v>
      </c>
      <c r="B23" s="13">
        <v>8124</v>
      </c>
      <c r="C23" s="138"/>
      <c r="D23" s="138" t="s">
        <v>189</v>
      </c>
      <c r="E23" s="139"/>
      <c r="F23" s="139"/>
      <c r="G23" s="139">
        <v>-10502</v>
      </c>
      <c r="H23" s="139">
        <v>-10502</v>
      </c>
    </row>
    <row r="24" spans="1:8" ht="13.5" thickBot="1">
      <c r="A24" s="50">
        <v>19</v>
      </c>
      <c r="B24" s="15">
        <v>8123</v>
      </c>
      <c r="C24" s="51"/>
      <c r="D24" s="51" t="s">
        <v>179</v>
      </c>
      <c r="E24" s="52"/>
      <c r="F24" s="136">
        <v>10502</v>
      </c>
      <c r="G24" s="35">
        <v>0</v>
      </c>
      <c r="H24" s="35">
        <v>0</v>
      </c>
    </row>
    <row r="25" spans="1:8" ht="13.5" thickBot="1">
      <c r="A25" s="23">
        <v>20</v>
      </c>
      <c r="B25" s="20"/>
      <c r="C25" s="18"/>
      <c r="D25" s="19" t="s">
        <v>87</v>
      </c>
      <c r="E25" s="53">
        <f>SUM(E6:E24)</f>
        <v>975</v>
      </c>
      <c r="F25" s="53">
        <f>SUM(F6:F24)</f>
        <v>20315</v>
      </c>
      <c r="G25" s="53">
        <f>SUM(G6:G24)</f>
        <v>12035</v>
      </c>
      <c r="H25" s="53">
        <f>SUM(H6:H24)</f>
        <v>14148</v>
      </c>
    </row>
    <row r="27" ht="13.5" thickBot="1"/>
    <row r="28" spans="4:8" ht="12.75">
      <c r="D28" s="30" t="s">
        <v>69</v>
      </c>
      <c r="E28" s="31">
        <f>'příjmy 2010'!H85</f>
        <v>82211</v>
      </c>
      <c r="F28" s="31">
        <f>'příjmy 2010'!I85</f>
        <v>99535</v>
      </c>
      <c r="G28" s="31">
        <f>'příjmy 2010'!J85</f>
        <v>126185</v>
      </c>
      <c r="H28" s="31">
        <f>'příjmy 2010'!K85</f>
        <v>122585</v>
      </c>
    </row>
    <row r="29" spans="4:8" ht="12.75">
      <c r="D29" s="32" t="s">
        <v>70</v>
      </c>
      <c r="E29" s="33">
        <f>'výdaje 2010'!G86</f>
        <v>83186</v>
      </c>
      <c r="F29" s="33">
        <f>'výdaje 2010'!H86</f>
        <v>119850</v>
      </c>
      <c r="G29" s="33">
        <f>'výdaje 2010'!I86</f>
        <v>138220</v>
      </c>
      <c r="H29" s="33">
        <f>'výdaje 2010'!J86</f>
        <v>136733</v>
      </c>
    </row>
    <row r="30" spans="4:8" ht="12.75">
      <c r="D30" s="32" t="s">
        <v>94</v>
      </c>
      <c r="E30" s="26">
        <f>E28-E29</f>
        <v>-975</v>
      </c>
      <c r="F30" s="26">
        <f>F28-F29</f>
        <v>-20315</v>
      </c>
      <c r="G30" s="26">
        <f>G28-G29</f>
        <v>-12035</v>
      </c>
      <c r="H30" s="26">
        <f>H28-H29</f>
        <v>-14148</v>
      </c>
    </row>
    <row r="31" spans="4:8" ht="13.5" thickBot="1">
      <c r="D31" s="34" t="s">
        <v>71</v>
      </c>
      <c r="E31" s="35">
        <f>E25</f>
        <v>975</v>
      </c>
      <c r="F31" s="35">
        <f>F25</f>
        <v>20315</v>
      </c>
      <c r="G31" s="35">
        <f>G25</f>
        <v>12035</v>
      </c>
      <c r="H31" s="35">
        <f>H25</f>
        <v>14148</v>
      </c>
    </row>
    <row r="34" spans="5:8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</row>
    <row r="37" spans="1:8" s="112" customFormat="1" ht="14.25">
      <c r="A37" s="1"/>
      <c r="B37" s="132"/>
      <c r="D37" s="221"/>
      <c r="E37" s="224"/>
      <c r="F37" s="224"/>
      <c r="G37" s="224"/>
      <c r="H37" s="224"/>
    </row>
    <row r="38" spans="1:2" s="112" customFormat="1" ht="12.75">
      <c r="A38" s="1"/>
      <c r="B38" s="1"/>
    </row>
    <row r="39" spans="1:5" s="112" customFormat="1" ht="14.25">
      <c r="A39" s="118"/>
      <c r="B39" s="118"/>
      <c r="C39" s="118"/>
      <c r="D39" s="220"/>
      <c r="E39" s="221"/>
    </row>
    <row r="40" spans="1:7" s="112" customFormat="1" ht="15">
      <c r="A40" s="115"/>
      <c r="B40" s="115"/>
      <c r="C40" s="115"/>
      <c r="D40" s="222"/>
      <c r="E40" s="223"/>
      <c r="F40" s="224"/>
      <c r="G40" s="224"/>
    </row>
    <row r="41" spans="1:8" s="112" customFormat="1" ht="12.75">
      <c r="A41" s="115"/>
      <c r="B41" s="115"/>
      <c r="C41" s="115"/>
      <c r="D41" s="122"/>
      <c r="E41" s="10"/>
      <c r="F41" s="10"/>
      <c r="G41" s="10"/>
      <c r="H41" s="10"/>
    </row>
    <row r="42" spans="1:8" s="112" customFormat="1" ht="14.25">
      <c r="A42" s="116"/>
      <c r="B42" s="116"/>
      <c r="C42" s="117"/>
      <c r="D42" s="131"/>
      <c r="E42" s="121"/>
      <c r="F42" s="133"/>
      <c r="G42" s="121"/>
      <c r="H42" s="121"/>
    </row>
    <row r="43" spans="1:4" s="112" customFormat="1" ht="12.75">
      <c r="A43" s="116"/>
      <c r="B43" s="119"/>
      <c r="C43" s="119"/>
      <c r="D43" s="119"/>
    </row>
    <row r="44" spans="1:6" s="112" customFormat="1" ht="14.25">
      <c r="A44" s="116"/>
      <c r="B44" s="116"/>
      <c r="C44" s="117"/>
      <c r="D44" s="131"/>
      <c r="E44" s="131"/>
      <c r="F44" s="134"/>
    </row>
    <row r="45" spans="1:4" s="112" customFormat="1" ht="12.75">
      <c r="A45" s="116"/>
      <c r="B45" s="116"/>
      <c r="C45" s="117"/>
      <c r="D45" s="117"/>
    </row>
    <row r="46" spans="1:4" s="112" customFormat="1" ht="12.75">
      <c r="A46" s="116"/>
      <c r="B46" s="116"/>
      <c r="C46" s="117"/>
      <c r="D46" s="117"/>
    </row>
    <row r="47" spans="1:4" s="112" customFormat="1" ht="12.75">
      <c r="A47" s="116"/>
      <c r="B47" s="116"/>
      <c r="C47" s="117"/>
      <c r="D47" s="117"/>
    </row>
    <row r="48" spans="1:4" s="112" customFormat="1" ht="12.75">
      <c r="A48" s="116"/>
      <c r="B48" s="116"/>
      <c r="C48" s="117"/>
      <c r="D48" s="120"/>
    </row>
    <row r="49" spans="1:4" s="112" customFormat="1" ht="12.75">
      <c r="A49" s="116"/>
      <c r="B49" s="116"/>
      <c r="C49" s="117"/>
      <c r="D49" s="120"/>
    </row>
    <row r="50" spans="1:4" s="112" customFormat="1" ht="12.75">
      <c r="A50" s="116"/>
      <c r="B50" s="116"/>
      <c r="C50" s="117"/>
      <c r="D50" s="117"/>
    </row>
    <row r="51" spans="1:4" s="112" customFormat="1" ht="12.75">
      <c r="A51" s="116"/>
      <c r="B51" s="116"/>
      <c r="C51" s="117"/>
      <c r="D51" s="117"/>
    </row>
    <row r="52" spans="1:4" s="112" customFormat="1" ht="12.75">
      <c r="A52" s="116"/>
      <c r="B52" s="119"/>
      <c r="C52" s="119"/>
      <c r="D52" s="119"/>
    </row>
    <row r="53" spans="1:4" s="112" customFormat="1" ht="12.75">
      <c r="A53" s="116"/>
      <c r="B53" s="116"/>
      <c r="C53" s="117"/>
      <c r="D53" s="117"/>
    </row>
    <row r="54" spans="1:4" s="112" customFormat="1" ht="12.75">
      <c r="A54" s="116"/>
      <c r="B54" s="116"/>
      <c r="C54" s="117"/>
      <c r="D54" s="117"/>
    </row>
    <row r="55" spans="1:4" s="112" customFormat="1" ht="12.75">
      <c r="A55" s="116"/>
      <c r="B55" s="116"/>
      <c r="C55" s="117"/>
      <c r="D55" s="117"/>
    </row>
    <row r="56" spans="1:4" s="112" customFormat="1" ht="12" customHeight="1">
      <c r="A56" s="116"/>
      <c r="B56" s="116"/>
      <c r="C56" s="117"/>
      <c r="D56" s="117"/>
    </row>
    <row r="57" spans="1:8" s="112" customFormat="1" ht="12" customHeight="1">
      <c r="A57" s="1"/>
      <c r="B57" s="1"/>
      <c r="D57" s="140"/>
      <c r="E57" s="141"/>
      <c r="F57" s="217" t="s">
        <v>197</v>
      </c>
      <c r="G57" s="217"/>
      <c r="H57" s="217"/>
    </row>
    <row r="58" spans="1:8" s="112" customFormat="1" ht="12" customHeight="1">
      <c r="A58" s="1"/>
      <c r="B58" s="1"/>
      <c r="E58" s="123"/>
      <c r="F58" s="217" t="s">
        <v>170</v>
      </c>
      <c r="G58" s="217"/>
      <c r="H58" s="217"/>
    </row>
    <row r="59" spans="1:8" s="112" customFormat="1" ht="12" customHeight="1">
      <c r="A59" s="1"/>
      <c r="B59" s="1"/>
      <c r="E59" s="123"/>
      <c r="F59" s="217" t="s">
        <v>171</v>
      </c>
      <c r="G59" s="217"/>
      <c r="H59" s="217"/>
    </row>
    <row r="60" spans="1:2" s="112" customFormat="1" ht="12.75">
      <c r="A60" s="1"/>
      <c r="B60" s="1"/>
    </row>
    <row r="61" spans="1:2" s="112" customFormat="1" ht="12.75">
      <c r="A61" s="1"/>
      <c r="B61" s="1"/>
    </row>
    <row r="62" spans="1:4" s="112" customFormat="1" ht="12.75">
      <c r="A62" s="114"/>
      <c r="B62" s="114"/>
      <c r="C62" s="114"/>
      <c r="D62" s="114"/>
    </row>
    <row r="63" spans="1:2" s="112" customFormat="1" ht="12.75">
      <c r="A63" s="1"/>
      <c r="B63" s="1"/>
    </row>
    <row r="64" spans="1:4" s="112" customFormat="1" ht="12.75">
      <c r="A64" s="1"/>
      <c r="B64" s="113"/>
      <c r="C64" s="113"/>
      <c r="D64" s="113"/>
    </row>
    <row r="65" spans="1:2" s="112" customFormat="1" ht="12.75">
      <c r="A65" s="1"/>
      <c r="B65" s="1"/>
    </row>
    <row r="66" spans="1:4" s="112" customFormat="1" ht="12.75">
      <c r="A66" s="1"/>
      <c r="B66" s="113"/>
      <c r="C66" s="113"/>
      <c r="D66" s="113"/>
    </row>
    <row r="67" spans="1:2" s="112" customFormat="1" ht="12.75">
      <c r="A67" s="1"/>
      <c r="B67" s="1"/>
    </row>
    <row r="68" spans="1:4" s="112" customFormat="1" ht="12.75">
      <c r="A68" s="1"/>
      <c r="B68" s="113"/>
      <c r="C68" s="113"/>
      <c r="D68" s="113"/>
    </row>
    <row r="69" spans="1:4" s="112" customFormat="1" ht="12.75">
      <c r="A69" s="1"/>
      <c r="B69" s="113"/>
      <c r="C69" s="113"/>
      <c r="D69" s="113"/>
    </row>
    <row r="70" spans="1:4" s="112" customFormat="1" ht="12.75">
      <c r="A70" s="1"/>
      <c r="B70" s="113"/>
      <c r="C70" s="113"/>
      <c r="D70" s="91" t="s">
        <v>207</v>
      </c>
    </row>
    <row r="72" spans="2:4" ht="12.75">
      <c r="B72" s="219"/>
      <c r="C72" s="219"/>
      <c r="D72" s="219"/>
    </row>
    <row r="74" spans="4:5" ht="12.75">
      <c r="D74" s="91"/>
      <c r="E74" s="80" t="s">
        <v>199</v>
      </c>
    </row>
    <row r="75" spans="2:5" ht="12.75">
      <c r="B75" s="27"/>
      <c r="E75" s="130"/>
    </row>
    <row r="76" ht="12.75">
      <c r="D76" s="61"/>
    </row>
    <row r="77" ht="12.75">
      <c r="D77" s="61"/>
    </row>
    <row r="78" ht="12.75">
      <c r="D78" s="61"/>
    </row>
    <row r="79" ht="12.75">
      <c r="D79" s="61"/>
    </row>
    <row r="80" ht="12.75">
      <c r="D80" s="61"/>
    </row>
    <row r="83" ht="12.75">
      <c r="D83" s="61"/>
    </row>
  </sheetData>
  <mergeCells count="9">
    <mergeCell ref="F59:H59"/>
    <mergeCell ref="A2:D2"/>
    <mergeCell ref="B72:D72"/>
    <mergeCell ref="D39:E39"/>
    <mergeCell ref="D40:G40"/>
    <mergeCell ref="D37:H37"/>
    <mergeCell ref="E4:H4"/>
    <mergeCell ref="F57:H57"/>
    <mergeCell ref="F58:H58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2010-02-04T11:53:48Z</cp:lastPrinted>
  <dcterms:created xsi:type="dcterms:W3CDTF">2003-01-03T12:32:00Z</dcterms:created>
  <dcterms:modified xsi:type="dcterms:W3CDTF">2010-02-04T11:54:23Z</dcterms:modified>
  <cp:category/>
  <cp:version/>
  <cp:contentType/>
  <cp:contentStatus/>
</cp:coreProperties>
</file>