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ozpočet - vybrané sloupce" sheetId="1" r:id="rId1"/>
  </sheets>
  <definedNames>
    <definedName name="_xlnm.Print_Area" localSheetId="0">'Rozpočet - vybrané sloupce'!$A$1:$G$46</definedName>
  </definedNames>
  <calcPr fullCalcOnLoad="1"/>
</workbook>
</file>

<file path=xl/sharedStrings.xml><?xml version="1.0" encoding="utf-8"?>
<sst xmlns="http://schemas.openxmlformats.org/spreadsheetml/2006/main" count="164" uniqueCount="114">
  <si>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</si>
  <si>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</si>
  <si>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</si>
  <si>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</si>
  <si>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</si>
  <si>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</si>
  <si>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</si>
  <si>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</si>
  <si>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</si>
  <si>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</si>
  <si>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</si>
  <si>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</si>
  <si>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</si>
  <si>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</si>
  <si>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</si>
  <si>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</si>
  <si>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</si>
  <si>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</si>
  <si>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</si>
  <si>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</si>
  <si>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</si>
  <si>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</si>
  <si>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</si>
  <si>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</si>
  <si>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Kód</t>
  </si>
  <si>
    <t>31</t>
  </si>
  <si>
    <t>317451121R00</t>
  </si>
  <si>
    <t>34</t>
  </si>
  <si>
    <t>346481121RT2</t>
  </si>
  <si>
    <t>61</t>
  </si>
  <si>
    <t>612425931RT2</t>
  </si>
  <si>
    <t>62</t>
  </si>
  <si>
    <t>622904112R00</t>
  </si>
  <si>
    <t>622451103R00</t>
  </si>
  <si>
    <t>622451143R00</t>
  </si>
  <si>
    <t>620451212RT2</t>
  </si>
  <si>
    <t>620991121R00</t>
  </si>
  <si>
    <t>622471317R00</t>
  </si>
  <si>
    <t>764</t>
  </si>
  <si>
    <t>764778303R00</t>
  </si>
  <si>
    <t>764430291R00</t>
  </si>
  <si>
    <t>766</t>
  </si>
  <si>
    <t>766629301R00</t>
  </si>
  <si>
    <t>766694111R00</t>
  </si>
  <si>
    <t>90</t>
  </si>
  <si>
    <t>900      R02</t>
  </si>
  <si>
    <t>94</t>
  </si>
  <si>
    <t>941941051R00</t>
  </si>
  <si>
    <t>941941391R00</t>
  </si>
  <si>
    <t>941941851R00</t>
  </si>
  <si>
    <t>96</t>
  </si>
  <si>
    <t>968062354R00</t>
  </si>
  <si>
    <t>968061112R00</t>
  </si>
  <si>
    <t>97</t>
  </si>
  <si>
    <t>978015281R00</t>
  </si>
  <si>
    <t>61143045</t>
  </si>
  <si>
    <t>998011002R00</t>
  </si>
  <si>
    <t>Zkrácený popis</t>
  </si>
  <si>
    <t>Zdi podpěrné a volné</t>
  </si>
  <si>
    <t>Tvarová úprava podstřešní římsy</t>
  </si>
  <si>
    <t>Stěny a příčky</t>
  </si>
  <si>
    <t>Zaplentování poškozeného zdiva vč.doplnění</t>
  </si>
  <si>
    <t>Úprava povrchů vnitřní</t>
  </si>
  <si>
    <t>Omítka vnějšího a vnitřního ostění - štuková</t>
  </si>
  <si>
    <t>Úprava povrchů vnější</t>
  </si>
  <si>
    <t>Očištění fasád tlakovou vodou složitost 1 - 2</t>
  </si>
  <si>
    <t>Zatření spár zdiva z cihel nebo kamene</t>
  </si>
  <si>
    <t>Omítka vnější stěn, MC, štuková, složitost + přísada</t>
  </si>
  <si>
    <t>Postřik izolací nebo konstr. vnějších, MC, přísada</t>
  </si>
  <si>
    <t>Zakrývání výplní vnějších otvorů z lešení</t>
  </si>
  <si>
    <t>Nátěr nebo nástřik stěn vnějších, vč.barvy a penetrace</t>
  </si>
  <si>
    <t>Konstrukce klempířské</t>
  </si>
  <si>
    <t>PREFA, oplechování parapetů,</t>
  </si>
  <si>
    <t>Montáž oplechování soklu</t>
  </si>
  <si>
    <t>Konstrukce truhlářské</t>
  </si>
  <si>
    <t>Montáž oken plastových plochy do 1,50 m2</t>
  </si>
  <si>
    <t>Montáž parapetních desek - vnitřní vč.dodávky</t>
  </si>
  <si>
    <t>Hodinové zúčtovací sazby (HZS)</t>
  </si>
  <si>
    <t>HZS - D+M klem.prvků,ventilace</t>
  </si>
  <si>
    <t>Lešení a stavební výtahy</t>
  </si>
  <si>
    <t>Montáž lešení leh.řad.s podlahami,š.1,5 m, H 10 m</t>
  </si>
  <si>
    <t>Příplatek za každý měsíc použití lešení k pol.1051</t>
  </si>
  <si>
    <t>Demontáž lešení leh.řad.s podlahami,š.1,5 m,H 10 m</t>
  </si>
  <si>
    <t>Bourání konstrukcí</t>
  </si>
  <si>
    <t>Vybourání dřevěných rámů oken</t>
  </si>
  <si>
    <t>Vyvěšení dřevěných okenních křídel pl. do 1,5 m2</t>
  </si>
  <si>
    <t>Prorážení otvorů a ostatní bourací práce</t>
  </si>
  <si>
    <t>Otlučení omítek vnějších MVC v složit.1-4 do 80 %</t>
  </si>
  <si>
    <t>Ostatní materiál</t>
  </si>
  <si>
    <t>Okno plastové jednodílné 90 x 120 cm P</t>
  </si>
  <si>
    <t>Přesun hmot pro budovy zděné výšky do 12 m</t>
  </si>
  <si>
    <t>M.j.</t>
  </si>
  <si>
    <t>m2</t>
  </si>
  <si>
    <t>m</t>
  </si>
  <si>
    <t>kus</t>
  </si>
  <si>
    <t>h</t>
  </si>
  <si>
    <t>t</t>
  </si>
  <si>
    <t>Množství</t>
  </si>
  <si>
    <t>Jednot.</t>
  </si>
  <si>
    <t>cena (Kč)</t>
  </si>
  <si>
    <t xml:space="preserve">Náklady celkem </t>
  </si>
  <si>
    <t>(Kč bez DPH)</t>
  </si>
  <si>
    <t>CENA CELKEM bez DPH</t>
  </si>
  <si>
    <t>Stavební rozpočet</t>
  </si>
  <si>
    <t>Název stavby:</t>
  </si>
  <si>
    <t>Muzeum hasiči</t>
  </si>
  <si>
    <t>Objednatel:</t>
  </si>
  <si>
    <t>Druh stavby:</t>
  </si>
  <si>
    <t>Oprava fasády</t>
  </si>
  <si>
    <t>Lokalita:</t>
  </si>
  <si>
    <t>Chrastava - Bílokostelecká ulice</t>
  </si>
  <si>
    <t>Zhotovitel:</t>
  </si>
  <si>
    <t>JKSO:</t>
  </si>
  <si>
    <t>Město Chrastava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</si>
</sst>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"/>
    <numFmt numFmtId="173" formatCode="dd\.mmmm\.yy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1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1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49" fontId="2" fillId="0" borderId="3" xfId="0" applyNumberFormat="1" applyFont="1" applyFill="1" applyBorder="1" applyAlignment="1" applyProtection="1">
      <alignment horizontal="center" vertical="center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2" fillId="3" borderId="7" xfId="0" applyNumberFormat="1" applyFont="1" applyFill="1" applyBorder="1" applyAlignment="1" applyProtection="1">
      <alignment horizontal="left" vertical="center"/>
      <protection/>
    </xf>
    <xf numFmtId="49" fontId="2" fillId="3" borderId="8" xfId="0" applyNumberFormat="1" applyFont="1" applyFill="1" applyBorder="1" applyAlignment="1" applyProtection="1">
      <alignment horizontal="left" vertical="center"/>
      <protection/>
    </xf>
    <xf numFmtId="49" fontId="2" fillId="3" borderId="8" xfId="0" applyNumberFormat="1" applyFont="1" applyFill="1" applyBorder="1" applyAlignment="1" applyProtection="1">
      <alignment horizontal="right" vertical="center"/>
      <protection/>
    </xf>
    <xf numFmtId="0" fontId="1" fillId="2" borderId="9" xfId="0" applyFill="1" applyBorder="1" applyAlignment="1">
      <alignment vertical="center"/>
    </xf>
    <xf numFmtId="0" fontId="1" fillId="2" borderId="1" xfId="0" applyFill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Border="1" applyAlignment="1">
      <alignment vertical="center"/>
    </xf>
    <xf numFmtId="49" fontId="2" fillId="3" borderId="10" xfId="0" applyNumberFormat="1" applyFont="1" applyFill="1" applyBorder="1" applyAlignment="1" applyProtection="1">
      <alignment horizontal="left" vertical="center"/>
      <protection/>
    </xf>
    <xf numFmtId="49" fontId="2" fillId="3" borderId="11" xfId="0" applyNumberFormat="1" applyFont="1" applyFill="1" applyBorder="1" applyAlignment="1" applyProtection="1">
      <alignment horizontal="left" vertical="center"/>
      <protection/>
    </xf>
    <xf numFmtId="49" fontId="2" fillId="3" borderId="11" xfId="0" applyNumberFormat="1" applyFont="1" applyFill="1" applyBorder="1" applyAlignment="1" applyProtection="1">
      <alignment horizontal="right" vertical="center"/>
      <protection/>
    </xf>
    <xf numFmtId="0" fontId="1" fillId="2" borderId="13" xfId="0" applyFill="1" applyBorder="1" applyAlignment="1">
      <alignment vertical="center"/>
    </xf>
    <xf numFmtId="4" fontId="1" fillId="2" borderId="12" xfId="0" applyNumberFormat="1" applyFill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4" xfId="0" applyBorder="1" applyAlignment="1">
      <alignment vertical="center"/>
    </xf>
    <xf numFmtId="0" fontId="1" fillId="0" borderId="15" xfId="0" applyBorder="1" applyAlignment="1">
      <alignment vertical="center"/>
    </xf>
    <xf numFmtId="0" fontId="1" fillId="0" borderId="2" xfId="0" applyBorder="1" applyAlignment="1">
      <alignment vertical="center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Border="1" applyAlignment="1" applyProtection="1">
      <alignment vertical="center"/>
      <protection locked="0"/>
    </xf>
    <xf numFmtId="0" fontId="1" fillId="0" borderId="19" xfId="0" applyNumberFormat="1" applyFont="1" applyFill="1" applyBorder="1" applyAlignment="1" applyProtection="1">
      <alignment horizontal="left" vertical="center"/>
      <protection locked="0"/>
    </xf>
    <xf numFmtId="0" fontId="1" fillId="0" borderId="20" xfId="0" applyNumberFormat="1" applyFont="1" applyFill="1" applyBorder="1" applyAlignment="1" applyProtection="1">
      <alignment horizontal="left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4" fontId="1" fillId="0" borderId="13" xfId="0" applyNumberFormat="1" applyBorder="1" applyAlignment="1" applyProtection="1">
      <alignment vertical="center"/>
      <protection locked="0"/>
    </xf>
    <xf numFmtId="0" fontId="1" fillId="0" borderId="15" xfId="0" applyBorder="1" applyAlignment="1" applyProtection="1">
      <alignment vertical="center"/>
      <protection locked="0"/>
    </xf>
    <xf numFmtId="0" fontId="1" fillId="0" borderId="22" xfId="0" applyNumberFormat="1" applyFont="1" applyFill="1" applyBorder="1" applyAlignment="1" applyProtection="1">
      <alignment horizontal="left" vertical="center"/>
      <protection locked="0"/>
    </xf>
    <xf numFmtId="0" fontId="1" fillId="0" borderId="23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" fontId="2" fillId="2" borderId="27" xfId="0" applyNumberFormat="1" applyFont="1" applyFill="1" applyBorder="1" applyAlignment="1">
      <alignment horizontal="right" vertical="center"/>
    </xf>
    <xf numFmtId="4" fontId="2" fillId="2" borderId="28" xfId="0" applyNumberFormat="1" applyFont="1" applyFill="1" applyBorder="1" applyAlignment="1">
      <alignment horizontal="right" vertical="center"/>
    </xf>
    <xf numFmtId="49" fontId="1" fillId="0" borderId="29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3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31" xfId="0" applyNumberFormat="1" applyFont="1" applyFill="1" applyBorder="1" applyAlignment="1" applyProtection="1">
      <alignment horizontal="left" vertical="center"/>
      <protection locked="0"/>
    </xf>
    <xf numFmtId="49" fontId="1" fillId="0" borderId="32" xfId="0" applyNumberFormat="1" applyFont="1" applyFill="1" applyBorder="1" applyAlignment="1" applyProtection="1">
      <alignment horizontal="left" vertical="center"/>
      <protection locked="0"/>
    </xf>
    <xf numFmtId="49" fontId="1" fillId="0" borderId="33" xfId="0" applyNumberFormat="1" applyFont="1" applyFill="1" applyBorder="1" applyAlignment="1" applyProtection="1">
      <alignment horizontal="left" vertical="center"/>
      <protection locked="0"/>
    </xf>
    <xf numFmtId="49" fontId="1" fillId="0" borderId="34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2" xfId="0" applyNumberFormat="1" applyFont="1" applyFill="1" applyBorder="1" applyAlignment="1" applyProtection="1">
      <alignment horizontal="left" vertical="center"/>
      <protection/>
    </xf>
    <xf numFmtId="49" fontId="2" fillId="0" borderId="36" xfId="0" applyNumberFormat="1" applyFont="1" applyFill="1" applyBorder="1" applyAlignment="1" applyProtection="1">
      <alignment horizontal="left" vertical="center"/>
      <protection/>
    </xf>
    <xf numFmtId="49" fontId="2" fillId="0" borderId="37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3.7109375" style="0" customWidth="1"/>
    <col min="2" max="2" width="18.8515625" style="0" customWidth="1"/>
    <col min="3" max="3" width="72.140625" style="0" customWidth="1"/>
    <col min="4" max="4" width="6.7109375" style="0" customWidth="1"/>
    <col min="5" max="5" width="9.421875" style="0" customWidth="1"/>
    <col min="6" max="6" width="24.421875" style="0" customWidth="1"/>
    <col min="7" max="7" width="35.00390625" style="0" customWidth="1"/>
    <col min="8" max="30" width="11.421875" style="0" customWidth="1"/>
    <col min="31" max="32" width="12.140625" style="0" hidden="1" customWidth="1"/>
    <col min="33" max="16384" width="11.421875" style="0" customWidth="1"/>
  </cols>
  <sheetData>
    <row r="1" spans="1:12" ht="24" thickBot="1">
      <c r="A1" s="52" t="s">
        <v>103</v>
      </c>
      <c r="B1" s="53"/>
      <c r="C1" s="53"/>
      <c r="D1" s="53"/>
      <c r="E1" s="53"/>
      <c r="F1" s="53"/>
      <c r="G1" s="54"/>
      <c r="H1" s="14"/>
      <c r="I1" s="15"/>
      <c r="J1" s="15"/>
      <c r="K1" s="15"/>
      <c r="L1" s="15"/>
    </row>
    <row r="2" spans="1:14" ht="20.25" customHeight="1">
      <c r="A2" s="63" t="s">
        <v>104</v>
      </c>
      <c r="B2" s="64"/>
      <c r="C2" s="36" t="s">
        <v>105</v>
      </c>
      <c r="D2" s="61" t="s">
        <v>106</v>
      </c>
      <c r="E2" s="62"/>
      <c r="F2" s="48" t="s">
        <v>113</v>
      </c>
      <c r="G2" s="49"/>
      <c r="H2" s="9"/>
      <c r="I2" s="11"/>
      <c r="J2" s="10"/>
      <c r="K2" s="9"/>
      <c r="L2" s="9"/>
      <c r="M2" s="11"/>
      <c r="N2" s="11"/>
    </row>
    <row r="3" spans="1:14" ht="6.75" customHeight="1">
      <c r="A3" s="37"/>
      <c r="B3" s="38"/>
      <c r="C3" s="38"/>
      <c r="D3" s="39"/>
      <c r="E3" s="38"/>
      <c r="F3" s="38"/>
      <c r="G3" s="40"/>
      <c r="H3" s="9"/>
      <c r="I3" s="9"/>
      <c r="J3" s="9"/>
      <c r="K3" s="9"/>
      <c r="L3" s="9"/>
      <c r="M3" s="11"/>
      <c r="N3" s="11"/>
    </row>
    <row r="4" spans="1:14" ht="12.75">
      <c r="A4" s="57" t="s">
        <v>107</v>
      </c>
      <c r="B4" s="58"/>
      <c r="C4" s="41" t="s">
        <v>108</v>
      </c>
      <c r="D4" s="58" t="s">
        <v>111</v>
      </c>
      <c r="E4" s="58"/>
      <c r="F4" s="50" t="s">
        <v>1</v>
      </c>
      <c r="G4" s="51"/>
      <c r="H4" s="9"/>
      <c r="I4" s="11"/>
      <c r="J4" s="10"/>
      <c r="K4" s="9"/>
      <c r="L4" s="9"/>
      <c r="M4" s="11"/>
      <c r="N4" s="11"/>
    </row>
    <row r="5" spans="1:14" ht="5.25" customHeight="1">
      <c r="A5" s="37"/>
      <c r="B5" s="38"/>
      <c r="C5" s="38"/>
      <c r="D5" s="38"/>
      <c r="E5" s="38"/>
      <c r="F5" s="38"/>
      <c r="G5" s="40"/>
      <c r="H5" s="9"/>
      <c r="I5" s="9"/>
      <c r="J5" s="9"/>
      <c r="K5" s="9"/>
      <c r="L5" s="9"/>
      <c r="M5" s="11"/>
      <c r="N5" s="11"/>
    </row>
    <row r="6" spans="1:14" ht="12.75">
      <c r="A6" s="57" t="s">
        <v>109</v>
      </c>
      <c r="B6" s="58"/>
      <c r="C6" s="41" t="s">
        <v>110</v>
      </c>
      <c r="D6" s="42"/>
      <c r="E6" s="42"/>
      <c r="F6" s="38"/>
      <c r="G6" s="40"/>
      <c r="H6" s="9"/>
      <c r="I6" s="11"/>
      <c r="J6" s="10"/>
      <c r="K6" s="9"/>
      <c r="L6" s="9"/>
      <c r="M6" s="11"/>
      <c r="N6" s="11"/>
    </row>
    <row r="7" spans="1:14" ht="6.75" customHeight="1">
      <c r="A7" s="37"/>
      <c r="B7" s="38"/>
      <c r="C7" s="38"/>
      <c r="D7" s="38"/>
      <c r="E7" s="38"/>
      <c r="F7" s="38"/>
      <c r="G7" s="40"/>
      <c r="H7" s="9"/>
      <c r="I7" s="9"/>
      <c r="J7" s="9"/>
      <c r="K7" s="9"/>
      <c r="L7" s="9"/>
      <c r="M7" s="11"/>
      <c r="N7" s="11"/>
    </row>
    <row r="8" spans="1:14" ht="12.75">
      <c r="A8" s="59" t="s">
        <v>112</v>
      </c>
      <c r="B8" s="60"/>
      <c r="C8" s="38"/>
      <c r="D8" s="41"/>
      <c r="E8" s="41"/>
      <c r="F8" s="38"/>
      <c r="G8" s="40"/>
      <c r="H8" s="9"/>
      <c r="I8" s="10"/>
      <c r="J8" s="10"/>
      <c r="K8" s="9"/>
      <c r="L8" s="9"/>
      <c r="M8" s="11"/>
      <c r="N8" s="11"/>
    </row>
    <row r="9" spans="1:14" ht="13.5" thickBot="1">
      <c r="A9" s="43"/>
      <c r="B9" s="44"/>
      <c r="C9" s="44"/>
      <c r="D9" s="44"/>
      <c r="E9" s="44"/>
      <c r="F9" s="44"/>
      <c r="G9" s="45"/>
      <c r="H9" s="9"/>
      <c r="I9" s="9"/>
      <c r="J9" s="9"/>
      <c r="K9" s="9"/>
      <c r="L9" s="9"/>
      <c r="M9" s="11"/>
      <c r="N9" s="11"/>
    </row>
    <row r="10" spans="1:9" ht="12.75">
      <c r="A10" s="65" t="s">
        <v>0</v>
      </c>
      <c r="B10" s="67" t="s">
        <v>24</v>
      </c>
      <c r="C10" s="69" t="s">
        <v>57</v>
      </c>
      <c r="D10" s="69" t="s">
        <v>91</v>
      </c>
      <c r="E10" s="69" t="s">
        <v>97</v>
      </c>
      <c r="F10" s="7" t="s">
        <v>98</v>
      </c>
      <c r="G10" s="5" t="s">
        <v>100</v>
      </c>
      <c r="H10" s="4"/>
      <c r="I10" s="4"/>
    </row>
    <row r="11" spans="1:9" ht="13.5" thickBot="1">
      <c r="A11" s="66"/>
      <c r="B11" s="68"/>
      <c r="C11" s="70"/>
      <c r="D11" s="70"/>
      <c r="E11" s="70"/>
      <c r="F11" s="8" t="s">
        <v>99</v>
      </c>
      <c r="G11" s="6" t="s">
        <v>101</v>
      </c>
      <c r="H11" s="4"/>
      <c r="I11" s="4"/>
    </row>
    <row r="12" spans="1:7" ht="12.75">
      <c r="A12" s="16" t="s">
        <v>1</v>
      </c>
      <c r="B12" s="17" t="s">
        <v>25</v>
      </c>
      <c r="C12" s="17" t="s">
        <v>58</v>
      </c>
      <c r="D12" s="17" t="s">
        <v>1</v>
      </c>
      <c r="E12" s="18" t="s">
        <v>1</v>
      </c>
      <c r="F12" s="19"/>
      <c r="G12" s="20"/>
    </row>
    <row r="13" spans="1:32" ht="12.75">
      <c r="A13" s="21" t="s">
        <v>2</v>
      </c>
      <c r="B13" s="22" t="s">
        <v>26</v>
      </c>
      <c r="C13" s="22" t="s">
        <v>59</v>
      </c>
      <c r="D13" s="22" t="s">
        <v>92</v>
      </c>
      <c r="E13" s="23">
        <v>21.2</v>
      </c>
      <c r="F13" s="46"/>
      <c r="G13" s="24">
        <f>F13*E13</f>
        <v>0</v>
      </c>
      <c r="AE13" s="2">
        <f>1137.99*0.0960904753117338</f>
        <v>109.34999999999995</v>
      </c>
      <c r="AF13" s="2">
        <f>1137.99*(1-0.0960904753117338)</f>
        <v>1028.64</v>
      </c>
    </row>
    <row r="14" spans="1:7" ht="12.75">
      <c r="A14" s="25" t="s">
        <v>1</v>
      </c>
      <c r="B14" s="26" t="s">
        <v>27</v>
      </c>
      <c r="C14" s="26" t="s">
        <v>60</v>
      </c>
      <c r="D14" s="26" t="s">
        <v>1</v>
      </c>
      <c r="E14" s="27" t="s">
        <v>1</v>
      </c>
      <c r="F14" s="28"/>
      <c r="G14" s="29"/>
    </row>
    <row r="15" spans="1:32" ht="12.75">
      <c r="A15" s="21" t="s">
        <v>3</v>
      </c>
      <c r="B15" s="22" t="s">
        <v>28</v>
      </c>
      <c r="C15" s="22" t="s">
        <v>61</v>
      </c>
      <c r="D15" s="22" t="s">
        <v>92</v>
      </c>
      <c r="E15" s="23">
        <v>15</v>
      </c>
      <c r="F15" s="46"/>
      <c r="G15" s="24">
        <f aca="true" t="shared" si="0" ref="G15:G44">F15*E15</f>
        <v>0</v>
      </c>
      <c r="AE15" s="2">
        <f>360.5*0.176643550624133</f>
        <v>63.67999999999995</v>
      </c>
      <c r="AF15" s="2">
        <f>360.5*(1-0.176643550624133)</f>
        <v>296.82000000000005</v>
      </c>
    </row>
    <row r="16" spans="1:7" ht="12.75">
      <c r="A16" s="25" t="s">
        <v>1</v>
      </c>
      <c r="B16" s="26" t="s">
        <v>29</v>
      </c>
      <c r="C16" s="26" t="s">
        <v>62</v>
      </c>
      <c r="D16" s="26" t="s">
        <v>1</v>
      </c>
      <c r="E16" s="27" t="s">
        <v>1</v>
      </c>
      <c r="F16" s="28"/>
      <c r="G16" s="29"/>
    </row>
    <row r="17" spans="1:32" ht="12.75">
      <c r="A17" s="21" t="s">
        <v>4</v>
      </c>
      <c r="B17" s="22" t="s">
        <v>30</v>
      </c>
      <c r="C17" s="22" t="s">
        <v>63</v>
      </c>
      <c r="D17" s="22" t="s">
        <v>92</v>
      </c>
      <c r="E17" s="23">
        <v>13.2</v>
      </c>
      <c r="F17" s="46"/>
      <c r="G17" s="24">
        <f t="shared" si="0"/>
        <v>0</v>
      </c>
      <c r="AE17" s="2">
        <f>522*0.272164750957854</f>
        <v>142.06999999999977</v>
      </c>
      <c r="AF17" s="2">
        <f>522*(1-0.272164750957854)</f>
        <v>379.93000000000023</v>
      </c>
    </row>
    <row r="18" spans="1:7" ht="12.75">
      <c r="A18" s="25" t="s">
        <v>1</v>
      </c>
      <c r="B18" s="26" t="s">
        <v>31</v>
      </c>
      <c r="C18" s="26" t="s">
        <v>64</v>
      </c>
      <c r="D18" s="26" t="s">
        <v>1</v>
      </c>
      <c r="E18" s="27" t="s">
        <v>1</v>
      </c>
      <c r="F18" s="28"/>
      <c r="G18" s="29"/>
    </row>
    <row r="19" spans="1:32" ht="12.75">
      <c r="A19" s="21" t="s">
        <v>5</v>
      </c>
      <c r="B19" s="22" t="s">
        <v>32</v>
      </c>
      <c r="C19" s="22" t="s">
        <v>65</v>
      </c>
      <c r="D19" s="22" t="s">
        <v>92</v>
      </c>
      <c r="E19" s="23">
        <v>333.46</v>
      </c>
      <c r="F19" s="46"/>
      <c r="G19" s="24">
        <f t="shared" si="0"/>
        <v>0</v>
      </c>
      <c r="AE19" s="2">
        <f>40.11*0.0842682622787335</f>
        <v>3.380000000000001</v>
      </c>
      <c r="AF19" s="2">
        <f>40.11*(1-0.0842682622787335)</f>
        <v>36.73</v>
      </c>
    </row>
    <row r="20" spans="1:32" ht="12.75">
      <c r="A20" s="21" t="s">
        <v>6</v>
      </c>
      <c r="B20" s="22" t="s">
        <v>33</v>
      </c>
      <c r="C20" s="22" t="s">
        <v>66</v>
      </c>
      <c r="D20" s="22" t="s">
        <v>92</v>
      </c>
      <c r="E20" s="23">
        <v>75</v>
      </c>
      <c r="F20" s="46"/>
      <c r="G20" s="24">
        <f t="shared" si="0"/>
        <v>0</v>
      </c>
      <c r="AE20" s="2">
        <f>60.91*0.309308816286324</f>
        <v>18.839999999999993</v>
      </c>
      <c r="AF20" s="2">
        <f>60.91*(1-0.309308816286324)</f>
        <v>42.07</v>
      </c>
    </row>
    <row r="21" spans="1:32" ht="12.75">
      <c r="A21" s="21" t="s">
        <v>7</v>
      </c>
      <c r="B21" s="22" t="s">
        <v>34</v>
      </c>
      <c r="C21" s="22" t="s">
        <v>67</v>
      </c>
      <c r="D21" s="22" t="s">
        <v>92</v>
      </c>
      <c r="E21" s="23">
        <v>333.66</v>
      </c>
      <c r="F21" s="46"/>
      <c r="G21" s="24">
        <f t="shared" si="0"/>
        <v>0</v>
      </c>
      <c r="AE21" s="2">
        <f>443.01*0.147287871605607</f>
        <v>65.24999999999996</v>
      </c>
      <c r="AF21" s="2">
        <f>443.01*(1-0.147287871605607)</f>
        <v>377.76000000000005</v>
      </c>
    </row>
    <row r="22" spans="1:32" ht="12.75">
      <c r="A22" s="21" t="s">
        <v>8</v>
      </c>
      <c r="B22" s="22" t="s">
        <v>35</v>
      </c>
      <c r="C22" s="22" t="s">
        <v>68</v>
      </c>
      <c r="D22" s="22" t="s">
        <v>92</v>
      </c>
      <c r="E22" s="23">
        <v>333.66</v>
      </c>
      <c r="F22" s="46"/>
      <c r="G22" s="24">
        <f t="shared" si="0"/>
        <v>0</v>
      </c>
      <c r="AE22" s="2">
        <f>56.31*0.687977268691174</f>
        <v>38.74000000000001</v>
      </c>
      <c r="AF22" s="2">
        <f>56.31*(1-0.687977268691174)</f>
        <v>17.56999999999999</v>
      </c>
    </row>
    <row r="23" spans="1:32" ht="12.75">
      <c r="A23" s="21" t="s">
        <v>9</v>
      </c>
      <c r="B23" s="22" t="s">
        <v>36</v>
      </c>
      <c r="C23" s="22" t="s">
        <v>69</v>
      </c>
      <c r="D23" s="22" t="s">
        <v>92</v>
      </c>
      <c r="E23" s="23">
        <v>11.04</v>
      </c>
      <c r="F23" s="46"/>
      <c r="G23" s="24">
        <f t="shared" si="0"/>
        <v>0</v>
      </c>
      <c r="AE23" s="2">
        <f>34.11*0.399003224860745</f>
        <v>13.610000000000012</v>
      </c>
      <c r="AF23" s="2">
        <f>34.11*(1-0.399003224860745)</f>
        <v>20.499999999999986</v>
      </c>
    </row>
    <row r="24" spans="1:32" ht="12.75">
      <c r="A24" s="21" t="s">
        <v>10</v>
      </c>
      <c r="B24" s="22" t="s">
        <v>37</v>
      </c>
      <c r="C24" s="22" t="s">
        <v>70</v>
      </c>
      <c r="D24" s="22" t="s">
        <v>92</v>
      </c>
      <c r="E24" s="23">
        <v>338</v>
      </c>
      <c r="F24" s="46"/>
      <c r="G24" s="24">
        <f t="shared" si="0"/>
        <v>0</v>
      </c>
      <c r="AE24" s="2">
        <f>186*0.673440860215054</f>
        <v>125.26000000000005</v>
      </c>
      <c r="AF24" s="2">
        <f>186*(1-0.673440860215054)</f>
        <v>60.73999999999995</v>
      </c>
    </row>
    <row r="25" spans="1:7" ht="12.75">
      <c r="A25" s="25" t="s">
        <v>1</v>
      </c>
      <c r="B25" s="26" t="s">
        <v>38</v>
      </c>
      <c r="C25" s="26" t="s">
        <v>71</v>
      </c>
      <c r="D25" s="26" t="s">
        <v>1</v>
      </c>
      <c r="E25" s="27" t="s">
        <v>1</v>
      </c>
      <c r="F25" s="28"/>
      <c r="G25" s="29"/>
    </row>
    <row r="26" spans="1:32" ht="12.75">
      <c r="A26" s="21" t="s">
        <v>11</v>
      </c>
      <c r="B26" s="22" t="s">
        <v>39</v>
      </c>
      <c r="C26" s="22" t="s">
        <v>72</v>
      </c>
      <c r="D26" s="22" t="s">
        <v>93</v>
      </c>
      <c r="E26" s="23">
        <v>9.8</v>
      </c>
      <c r="F26" s="46"/>
      <c r="G26" s="24">
        <f t="shared" si="0"/>
        <v>0</v>
      </c>
      <c r="AE26" s="2">
        <f>434.99*0.370790133106508</f>
        <v>161.2899999999999</v>
      </c>
      <c r="AF26" s="2">
        <f>434.99*(1-0.370790133106508)</f>
        <v>273.7000000000001</v>
      </c>
    </row>
    <row r="27" spans="1:32" ht="12.75">
      <c r="A27" s="21" t="s">
        <v>12</v>
      </c>
      <c r="B27" s="22" t="s">
        <v>40</v>
      </c>
      <c r="C27" s="22" t="s">
        <v>73</v>
      </c>
      <c r="D27" s="22" t="s">
        <v>93</v>
      </c>
      <c r="E27" s="23">
        <v>21.2</v>
      </c>
      <c r="F27" s="46"/>
      <c r="G27" s="24">
        <f t="shared" si="0"/>
        <v>0</v>
      </c>
      <c r="AE27" s="2">
        <f>249*0.0595983935742972</f>
        <v>14.840000000000003</v>
      </c>
      <c r="AF27" s="2">
        <f>249*(1-0.0595983935742972)</f>
        <v>234.16</v>
      </c>
    </row>
    <row r="28" spans="1:7" ht="12.75">
      <c r="A28" s="25" t="s">
        <v>1</v>
      </c>
      <c r="B28" s="26" t="s">
        <v>41</v>
      </c>
      <c r="C28" s="26" t="s">
        <v>74</v>
      </c>
      <c r="D28" s="26" t="s">
        <v>1</v>
      </c>
      <c r="E28" s="27" t="s">
        <v>1</v>
      </c>
      <c r="F28" s="28"/>
      <c r="G28" s="29"/>
    </row>
    <row r="29" spans="1:32" ht="12.75">
      <c r="A29" s="21" t="s">
        <v>13</v>
      </c>
      <c r="B29" s="22" t="s">
        <v>42</v>
      </c>
      <c r="C29" s="22" t="s">
        <v>75</v>
      </c>
      <c r="D29" s="22" t="s">
        <v>94</v>
      </c>
      <c r="E29" s="23">
        <v>10</v>
      </c>
      <c r="F29" s="46"/>
      <c r="G29" s="24">
        <f t="shared" si="0"/>
        <v>0</v>
      </c>
      <c r="AE29" s="2">
        <f>782*0.114884910485934</f>
        <v>89.84000000000039</v>
      </c>
      <c r="AF29" s="2">
        <f>782*(1-0.114884910485934)</f>
        <v>692.1599999999996</v>
      </c>
    </row>
    <row r="30" spans="1:32" ht="12.75">
      <c r="A30" s="21" t="s">
        <v>14</v>
      </c>
      <c r="B30" s="22" t="s">
        <v>43</v>
      </c>
      <c r="C30" s="22" t="s">
        <v>76</v>
      </c>
      <c r="D30" s="22" t="s">
        <v>94</v>
      </c>
      <c r="E30" s="23">
        <v>10</v>
      </c>
      <c r="F30" s="46"/>
      <c r="G30" s="24">
        <f t="shared" si="0"/>
        <v>0</v>
      </c>
      <c r="AE30" s="2">
        <f>430*0.0223023255813953</f>
        <v>9.58999999999998</v>
      </c>
      <c r="AF30" s="2">
        <f>430*(1-0.0223023255813953)</f>
        <v>420.41</v>
      </c>
    </row>
    <row r="31" spans="1:7" ht="12.75">
      <c r="A31" s="25" t="s">
        <v>1</v>
      </c>
      <c r="B31" s="26" t="s">
        <v>44</v>
      </c>
      <c r="C31" s="26" t="s">
        <v>77</v>
      </c>
      <c r="D31" s="26" t="s">
        <v>1</v>
      </c>
      <c r="E31" s="27" t="s">
        <v>1</v>
      </c>
      <c r="F31" s="28"/>
      <c r="G31" s="29"/>
    </row>
    <row r="32" spans="1:32" ht="12.75">
      <c r="A32" s="21" t="s">
        <v>15</v>
      </c>
      <c r="B32" s="22" t="s">
        <v>45</v>
      </c>
      <c r="C32" s="22" t="s">
        <v>78</v>
      </c>
      <c r="D32" s="22" t="s">
        <v>95</v>
      </c>
      <c r="E32" s="23">
        <v>30</v>
      </c>
      <c r="F32" s="46"/>
      <c r="G32" s="24">
        <f t="shared" si="0"/>
        <v>0</v>
      </c>
      <c r="AE32" s="2">
        <f>263*0</f>
        <v>0</v>
      </c>
      <c r="AF32" s="2">
        <f>263*(1-0)</f>
        <v>263</v>
      </c>
    </row>
    <row r="33" spans="1:7" ht="12.75">
      <c r="A33" s="25" t="s">
        <v>1</v>
      </c>
      <c r="B33" s="26" t="s">
        <v>46</v>
      </c>
      <c r="C33" s="26" t="s">
        <v>79</v>
      </c>
      <c r="D33" s="26" t="s">
        <v>1</v>
      </c>
      <c r="E33" s="27" t="s">
        <v>1</v>
      </c>
      <c r="F33" s="28"/>
      <c r="G33" s="29"/>
    </row>
    <row r="34" spans="1:32" ht="12.75">
      <c r="A34" s="21" t="s">
        <v>16</v>
      </c>
      <c r="B34" s="22" t="s">
        <v>47</v>
      </c>
      <c r="C34" s="22" t="s">
        <v>80</v>
      </c>
      <c r="D34" s="22" t="s">
        <v>92</v>
      </c>
      <c r="E34" s="23">
        <v>358</v>
      </c>
      <c r="F34" s="46"/>
      <c r="G34" s="24">
        <f t="shared" si="0"/>
        <v>0</v>
      </c>
      <c r="AE34" s="2">
        <f>49.7*0.00100603621730382</f>
        <v>0.04999999999999986</v>
      </c>
      <c r="AF34" s="2">
        <f>49.7*(1-0.00100603621730382)</f>
        <v>49.650000000000006</v>
      </c>
    </row>
    <row r="35" spans="1:32" ht="12.75">
      <c r="A35" s="21" t="s">
        <v>17</v>
      </c>
      <c r="B35" s="22" t="s">
        <v>48</v>
      </c>
      <c r="C35" s="22" t="s">
        <v>81</v>
      </c>
      <c r="D35" s="22" t="s">
        <v>92</v>
      </c>
      <c r="E35" s="23">
        <v>358</v>
      </c>
      <c r="F35" s="46"/>
      <c r="G35" s="24">
        <f t="shared" si="0"/>
        <v>0</v>
      </c>
      <c r="AE35" s="2">
        <f>39.5*0.955189873417721</f>
        <v>37.72999999999998</v>
      </c>
      <c r="AF35" s="2">
        <f>39.5*(1-0.955189873417721)</f>
        <v>1.770000000000021</v>
      </c>
    </row>
    <row r="36" spans="1:32" ht="12.75">
      <c r="A36" s="21" t="s">
        <v>18</v>
      </c>
      <c r="B36" s="22" t="s">
        <v>49</v>
      </c>
      <c r="C36" s="22" t="s">
        <v>82</v>
      </c>
      <c r="D36" s="22" t="s">
        <v>92</v>
      </c>
      <c r="E36" s="23">
        <v>358</v>
      </c>
      <c r="F36" s="46"/>
      <c r="G36" s="24">
        <f t="shared" si="0"/>
        <v>0</v>
      </c>
      <c r="AE36" s="2">
        <f>34.5*0</f>
        <v>0</v>
      </c>
      <c r="AF36" s="2">
        <f>34.5*(1-0)</f>
        <v>34.5</v>
      </c>
    </row>
    <row r="37" spans="1:7" ht="12.75">
      <c r="A37" s="25" t="s">
        <v>1</v>
      </c>
      <c r="B37" s="26" t="s">
        <v>50</v>
      </c>
      <c r="C37" s="26" t="s">
        <v>83</v>
      </c>
      <c r="D37" s="26" t="s">
        <v>1</v>
      </c>
      <c r="E37" s="27" t="s">
        <v>1</v>
      </c>
      <c r="F37" s="28"/>
      <c r="G37" s="29"/>
    </row>
    <row r="38" spans="1:32" ht="12.75">
      <c r="A38" s="21" t="s">
        <v>19</v>
      </c>
      <c r="B38" s="22" t="s">
        <v>51</v>
      </c>
      <c r="C38" s="22" t="s">
        <v>84</v>
      </c>
      <c r="D38" s="22" t="s">
        <v>92</v>
      </c>
      <c r="E38" s="23">
        <v>10.8</v>
      </c>
      <c r="F38" s="46"/>
      <c r="G38" s="24">
        <f t="shared" si="0"/>
        <v>0</v>
      </c>
      <c r="AE38" s="2">
        <f>278*0.179064748201439</f>
        <v>49.780000000000044</v>
      </c>
      <c r="AF38" s="2">
        <f>278*(1-0.179064748201439)</f>
        <v>228.21999999999994</v>
      </c>
    </row>
    <row r="39" spans="1:32" ht="12.75">
      <c r="A39" s="21" t="s">
        <v>20</v>
      </c>
      <c r="B39" s="22" t="s">
        <v>52</v>
      </c>
      <c r="C39" s="22" t="s">
        <v>85</v>
      </c>
      <c r="D39" s="22" t="s">
        <v>94</v>
      </c>
      <c r="E39" s="23">
        <v>20</v>
      </c>
      <c r="F39" s="46"/>
      <c r="G39" s="24">
        <f t="shared" si="0"/>
        <v>0</v>
      </c>
      <c r="AE39" s="2">
        <f>6.41*0</f>
        <v>0</v>
      </c>
      <c r="AF39" s="2">
        <f>6.41*(1-0)</f>
        <v>6.41</v>
      </c>
    </row>
    <row r="40" spans="1:7" ht="12.75">
      <c r="A40" s="25" t="s">
        <v>1</v>
      </c>
      <c r="B40" s="26" t="s">
        <v>53</v>
      </c>
      <c r="C40" s="26" t="s">
        <v>86</v>
      </c>
      <c r="D40" s="26" t="s">
        <v>1</v>
      </c>
      <c r="E40" s="27" t="s">
        <v>1</v>
      </c>
      <c r="F40" s="28"/>
      <c r="G40" s="29"/>
    </row>
    <row r="41" spans="1:32" ht="12.75">
      <c r="A41" s="21" t="s">
        <v>21</v>
      </c>
      <c r="B41" s="22" t="s">
        <v>54</v>
      </c>
      <c r="C41" s="22" t="s">
        <v>87</v>
      </c>
      <c r="D41" s="22" t="s">
        <v>92</v>
      </c>
      <c r="E41" s="23">
        <v>266.7</v>
      </c>
      <c r="F41" s="46"/>
      <c r="G41" s="24">
        <f t="shared" si="0"/>
        <v>0</v>
      </c>
      <c r="AE41" s="2">
        <f>34.2*0</f>
        <v>0</v>
      </c>
      <c r="AF41" s="2">
        <f>34.2*(1-0)</f>
        <v>34.2</v>
      </c>
    </row>
    <row r="42" spans="1:7" ht="12.75">
      <c r="A42" s="25" t="s">
        <v>1</v>
      </c>
      <c r="B42" s="26"/>
      <c r="C42" s="26" t="s">
        <v>88</v>
      </c>
      <c r="D42" s="26" t="s">
        <v>1</v>
      </c>
      <c r="E42" s="27" t="s">
        <v>1</v>
      </c>
      <c r="F42" s="28"/>
      <c r="G42" s="29"/>
    </row>
    <row r="43" spans="1:32" ht="12.75">
      <c r="A43" s="30" t="s">
        <v>22</v>
      </c>
      <c r="B43" s="31" t="s">
        <v>55</v>
      </c>
      <c r="C43" s="31" t="s">
        <v>89</v>
      </c>
      <c r="D43" s="31" t="s">
        <v>94</v>
      </c>
      <c r="E43" s="32">
        <v>10</v>
      </c>
      <c r="F43" s="46"/>
      <c r="G43" s="24">
        <f t="shared" si="0"/>
        <v>0</v>
      </c>
      <c r="AE43" s="3">
        <f>5360*1</f>
        <v>5360</v>
      </c>
      <c r="AF43" s="3">
        <f>5360*(1-1)</f>
        <v>0</v>
      </c>
    </row>
    <row r="44" spans="1:32" ht="12.75">
      <c r="A44" s="21" t="s">
        <v>23</v>
      </c>
      <c r="B44" s="22" t="s">
        <v>56</v>
      </c>
      <c r="C44" s="22" t="s">
        <v>90</v>
      </c>
      <c r="D44" s="22" t="s">
        <v>96</v>
      </c>
      <c r="E44" s="23">
        <v>47.64086</v>
      </c>
      <c r="F44" s="46"/>
      <c r="G44" s="24">
        <f t="shared" si="0"/>
        <v>0</v>
      </c>
      <c r="AE44" s="2">
        <f>244.5*0</f>
        <v>0</v>
      </c>
      <c r="AF44" s="2">
        <f>244.5*(1-0)</f>
        <v>244.5</v>
      </c>
    </row>
    <row r="45" spans="1:7" ht="13.5" thickBot="1">
      <c r="A45" s="33"/>
      <c r="B45" s="34"/>
      <c r="C45" s="34"/>
      <c r="D45" s="34"/>
      <c r="E45" s="34"/>
      <c r="F45" s="47"/>
      <c r="G45" s="35"/>
    </row>
    <row r="46" spans="1:7" ht="26.25" customHeight="1" thickBot="1">
      <c r="A46" s="12"/>
      <c r="B46" s="13"/>
      <c r="C46" s="13" t="s">
        <v>102</v>
      </c>
      <c r="D46" s="13"/>
      <c r="E46" s="13"/>
      <c r="F46" s="55">
        <f>SUM(G13,G15,G17,G19:G24,G26:G27,G29:G30,G32,G34:G36,G38:G39,G41,G43:G45)</f>
        <v>0</v>
      </c>
      <c r="G46" s="56"/>
    </row>
  </sheetData>
  <sheetProtection password="D0BA" sheet="1" objects="1" scenarios="1"/>
  <mergeCells count="15">
    <mergeCell ref="E10:E11"/>
    <mergeCell ref="A10:A11"/>
    <mergeCell ref="B10:B11"/>
    <mergeCell ref="C10:C11"/>
    <mergeCell ref="D10:D11"/>
    <mergeCell ref="F2:G2"/>
    <mergeCell ref="F4:G4"/>
    <mergeCell ref="A1:G1"/>
    <mergeCell ref="F46:G46"/>
    <mergeCell ref="A4:B4"/>
    <mergeCell ref="A6:B6"/>
    <mergeCell ref="A8:B8"/>
    <mergeCell ref="D2:E2"/>
    <mergeCell ref="D4:E4"/>
    <mergeCell ref="A2:B2"/>
  </mergeCells>
  <printOptions/>
  <pageMargins left="0.75" right="0.75" top="1" bottom="1" header="0.4921259845" footer="0.4921259845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Kateřina Pokorná</cp:lastModifiedBy>
  <cp:lastPrinted>2013-07-26T07:54:23Z</cp:lastPrinted>
  <dcterms:created xsi:type="dcterms:W3CDTF">2013-07-26T10:08:13Z</dcterms:created>
  <dcterms:modified xsi:type="dcterms:W3CDTF">2013-07-26T10:08:13Z</dcterms:modified>
  <cp:category/>
  <cp:version/>
  <cp:contentType/>
  <cp:contentStatus/>
</cp:coreProperties>
</file>